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C:\Users\wksti\Redistricting\Michigan_PL\10-14-21 v1 SD RL\"/>
    </mc:Choice>
  </mc:AlternateContent>
  <xr:revisionPtr revIDLastSave="0" documentId="8_{47C1EDE3-7B5B-4608-AD57-55CBA372ED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opsided Margins" sheetId="1" r:id="rId1"/>
    <sheet name="Mean-Median Difference" sheetId="2" r:id="rId2"/>
    <sheet name="Efficiency Gap" sheetId="3" r:id="rId3"/>
    <sheet name="Seats Votes Ratio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0" i="4" l="1"/>
  <c r="B40" i="4"/>
  <c r="D39" i="4"/>
  <c r="B39" i="4"/>
  <c r="D38" i="4"/>
  <c r="B38" i="4"/>
  <c r="D37" i="4"/>
  <c r="B37" i="4"/>
  <c r="D36" i="4"/>
  <c r="B36" i="4"/>
  <c r="D35" i="4"/>
  <c r="B35" i="4"/>
  <c r="D34" i="4"/>
  <c r="B34" i="4"/>
  <c r="D33" i="4"/>
  <c r="B33" i="4"/>
  <c r="D32" i="4"/>
  <c r="B32" i="4"/>
  <c r="D31" i="4"/>
  <c r="B31" i="4"/>
  <c r="D30" i="4"/>
  <c r="B30" i="4"/>
  <c r="D29" i="4"/>
  <c r="B29" i="4"/>
  <c r="D28" i="4"/>
  <c r="B28" i="4"/>
  <c r="D27" i="4"/>
  <c r="B27" i="4"/>
  <c r="D26" i="4"/>
  <c r="B26" i="4"/>
  <c r="D25" i="4"/>
  <c r="B25" i="4"/>
  <c r="D24" i="4"/>
  <c r="B24" i="4"/>
  <c r="D23" i="4"/>
  <c r="B23" i="4"/>
  <c r="D22" i="4"/>
  <c r="B22" i="4"/>
  <c r="D21" i="4"/>
  <c r="B21" i="4"/>
  <c r="D20" i="4"/>
  <c r="B20" i="4"/>
  <c r="D19" i="4"/>
  <c r="B19" i="4"/>
  <c r="D18" i="4"/>
  <c r="B18" i="4"/>
  <c r="D17" i="4"/>
  <c r="B17" i="4"/>
  <c r="D16" i="4"/>
  <c r="B16" i="4"/>
  <c r="D15" i="4"/>
  <c r="B15" i="4"/>
  <c r="D14" i="4"/>
  <c r="B14" i="4"/>
  <c r="D13" i="4"/>
  <c r="B13" i="4"/>
  <c r="D12" i="4"/>
  <c r="B12" i="4"/>
  <c r="D11" i="4"/>
  <c r="B11" i="4"/>
  <c r="D10" i="4"/>
  <c r="B10" i="4"/>
  <c r="D9" i="4"/>
  <c r="B9" i="4"/>
  <c r="D8" i="4"/>
  <c r="B8" i="4"/>
  <c r="D7" i="4"/>
  <c r="B7" i="4"/>
  <c r="D6" i="4"/>
  <c r="B6" i="4"/>
  <c r="D5" i="4"/>
  <c r="B5" i="4"/>
  <c r="D4" i="4"/>
  <c r="B4" i="4"/>
  <c r="H2" i="4" s="1"/>
  <c r="D3" i="4"/>
  <c r="H3" i="4" s="1"/>
  <c r="B3" i="4"/>
  <c r="H40" i="3"/>
  <c r="F40" i="3"/>
  <c r="E40" i="3"/>
  <c r="J40" i="3" s="1"/>
  <c r="C40" i="3"/>
  <c r="B40" i="3"/>
  <c r="C39" i="3"/>
  <c r="B39" i="3"/>
  <c r="E39" i="3" s="1"/>
  <c r="E38" i="3"/>
  <c r="J38" i="3" s="1"/>
  <c r="D38" i="3"/>
  <c r="G38" i="3" s="1"/>
  <c r="I38" i="3" s="1"/>
  <c r="C38" i="3"/>
  <c r="B38" i="3"/>
  <c r="H38" i="3" s="1"/>
  <c r="C37" i="3"/>
  <c r="B37" i="3"/>
  <c r="I36" i="3"/>
  <c r="E36" i="3"/>
  <c r="C36" i="3"/>
  <c r="D36" i="3" s="1"/>
  <c r="G36" i="3" s="1"/>
  <c r="H36" i="3" s="1"/>
  <c r="B36" i="3"/>
  <c r="F36" i="3" s="1"/>
  <c r="K36" i="3" s="1"/>
  <c r="C35" i="3"/>
  <c r="I35" i="3" s="1"/>
  <c r="B35" i="3"/>
  <c r="E34" i="3"/>
  <c r="C34" i="3"/>
  <c r="D34" i="3" s="1"/>
  <c r="G34" i="3" s="1"/>
  <c r="B34" i="3"/>
  <c r="F34" i="3" s="1"/>
  <c r="K33" i="3"/>
  <c r="I33" i="3"/>
  <c r="F33" i="3"/>
  <c r="C33" i="3"/>
  <c r="E33" i="3" s="1"/>
  <c r="B33" i="3"/>
  <c r="D33" i="3" s="1"/>
  <c r="G33" i="3" s="1"/>
  <c r="H33" i="3" s="1"/>
  <c r="E32" i="3"/>
  <c r="D32" i="3"/>
  <c r="G32" i="3" s="1"/>
  <c r="C32" i="3"/>
  <c r="I32" i="3" s="1"/>
  <c r="B32" i="3"/>
  <c r="H32" i="3" s="1"/>
  <c r="C31" i="3"/>
  <c r="B31" i="3"/>
  <c r="E31" i="3" s="1"/>
  <c r="I30" i="3"/>
  <c r="F30" i="3"/>
  <c r="K30" i="3" s="1"/>
  <c r="E30" i="3"/>
  <c r="J30" i="3" s="1"/>
  <c r="D30" i="3"/>
  <c r="G30" i="3" s="1"/>
  <c r="H30" i="3" s="1"/>
  <c r="C30" i="3"/>
  <c r="B30" i="3"/>
  <c r="C29" i="3"/>
  <c r="B29" i="3"/>
  <c r="I29" i="3" s="1"/>
  <c r="J28" i="3"/>
  <c r="I28" i="3"/>
  <c r="H28" i="3"/>
  <c r="G28" i="3"/>
  <c r="E28" i="3"/>
  <c r="D28" i="3"/>
  <c r="C28" i="3"/>
  <c r="B28" i="3"/>
  <c r="F28" i="3" s="1"/>
  <c r="K28" i="3" s="1"/>
  <c r="G27" i="3"/>
  <c r="D27" i="3"/>
  <c r="C27" i="3"/>
  <c r="B27" i="3"/>
  <c r="I27" i="3" s="1"/>
  <c r="E26" i="3"/>
  <c r="C26" i="3"/>
  <c r="D26" i="3" s="1"/>
  <c r="G26" i="3" s="1"/>
  <c r="B26" i="3"/>
  <c r="F26" i="3" s="1"/>
  <c r="H25" i="3"/>
  <c r="F25" i="3"/>
  <c r="C25" i="3"/>
  <c r="E25" i="3" s="1"/>
  <c r="J25" i="3" s="1"/>
  <c r="B25" i="3"/>
  <c r="D25" i="3" s="1"/>
  <c r="G25" i="3" s="1"/>
  <c r="I25" i="3" s="1"/>
  <c r="K25" i="3" s="1"/>
  <c r="I24" i="3"/>
  <c r="E24" i="3"/>
  <c r="C24" i="3"/>
  <c r="B24" i="3"/>
  <c r="C23" i="3"/>
  <c r="B23" i="3"/>
  <c r="E23" i="3" s="1"/>
  <c r="I22" i="3"/>
  <c r="F22" i="3"/>
  <c r="K22" i="3" s="1"/>
  <c r="E22" i="3"/>
  <c r="J22" i="3" s="1"/>
  <c r="D22" i="3"/>
  <c r="G22" i="3" s="1"/>
  <c r="H22" i="3" s="1"/>
  <c r="C22" i="3"/>
  <c r="B22" i="3"/>
  <c r="C21" i="3"/>
  <c r="B21" i="3"/>
  <c r="I21" i="3" s="1"/>
  <c r="J20" i="3"/>
  <c r="I20" i="3"/>
  <c r="H20" i="3"/>
  <c r="G20" i="3"/>
  <c r="E20" i="3"/>
  <c r="D20" i="3"/>
  <c r="C20" i="3"/>
  <c r="B20" i="3"/>
  <c r="F20" i="3" s="1"/>
  <c r="K20" i="3" s="1"/>
  <c r="G19" i="3"/>
  <c r="D19" i="3"/>
  <c r="C19" i="3"/>
  <c r="B19" i="3"/>
  <c r="I19" i="3" s="1"/>
  <c r="E18" i="3"/>
  <c r="C18" i="3"/>
  <c r="D18" i="3" s="1"/>
  <c r="G18" i="3" s="1"/>
  <c r="B18" i="3"/>
  <c r="F18" i="3" s="1"/>
  <c r="H17" i="3"/>
  <c r="F17" i="3"/>
  <c r="C17" i="3"/>
  <c r="E17" i="3" s="1"/>
  <c r="J17" i="3" s="1"/>
  <c r="B17" i="3"/>
  <c r="D17" i="3" s="1"/>
  <c r="G17" i="3" s="1"/>
  <c r="I17" i="3" s="1"/>
  <c r="K17" i="3" s="1"/>
  <c r="I16" i="3"/>
  <c r="E16" i="3"/>
  <c r="C16" i="3"/>
  <c r="B16" i="3"/>
  <c r="C15" i="3"/>
  <c r="B15" i="3"/>
  <c r="E15" i="3" s="1"/>
  <c r="I14" i="3"/>
  <c r="F14" i="3"/>
  <c r="K14" i="3" s="1"/>
  <c r="E14" i="3"/>
  <c r="D14" i="3"/>
  <c r="G14" i="3" s="1"/>
  <c r="H14" i="3" s="1"/>
  <c r="C14" i="3"/>
  <c r="B14" i="3"/>
  <c r="C13" i="3"/>
  <c r="B13" i="3"/>
  <c r="I13" i="3" s="1"/>
  <c r="J12" i="3"/>
  <c r="I12" i="3"/>
  <c r="H12" i="3"/>
  <c r="G12" i="3"/>
  <c r="E12" i="3"/>
  <c r="D12" i="3"/>
  <c r="C12" i="3"/>
  <c r="B12" i="3"/>
  <c r="F12" i="3" s="1"/>
  <c r="K12" i="3" s="1"/>
  <c r="G11" i="3"/>
  <c r="D11" i="3"/>
  <c r="C11" i="3"/>
  <c r="B11" i="3"/>
  <c r="I11" i="3" s="1"/>
  <c r="E10" i="3"/>
  <c r="C10" i="3"/>
  <c r="D10" i="3" s="1"/>
  <c r="G10" i="3" s="1"/>
  <c r="I10" i="3" s="1"/>
  <c r="B10" i="3"/>
  <c r="F10" i="3" s="1"/>
  <c r="H9" i="3"/>
  <c r="F9" i="3"/>
  <c r="C9" i="3"/>
  <c r="B9" i="3"/>
  <c r="D9" i="3" s="1"/>
  <c r="G9" i="3" s="1"/>
  <c r="E8" i="3"/>
  <c r="C8" i="3"/>
  <c r="B8" i="3"/>
  <c r="H8" i="3" s="1"/>
  <c r="H7" i="3"/>
  <c r="D7" i="3"/>
  <c r="G7" i="3" s="1"/>
  <c r="C7" i="3"/>
  <c r="B7" i="3"/>
  <c r="F7" i="3" s="1"/>
  <c r="H6" i="3"/>
  <c r="F6" i="3"/>
  <c r="C6" i="3"/>
  <c r="I6" i="3" s="1"/>
  <c r="K6" i="3" s="1"/>
  <c r="B6" i="3"/>
  <c r="D6" i="3" s="1"/>
  <c r="G6" i="3" s="1"/>
  <c r="E5" i="3"/>
  <c r="C5" i="3"/>
  <c r="B5" i="3"/>
  <c r="H5" i="3" s="1"/>
  <c r="C4" i="3"/>
  <c r="B4" i="3"/>
  <c r="E4" i="3" s="1"/>
  <c r="H3" i="3"/>
  <c r="F3" i="3"/>
  <c r="C3" i="3"/>
  <c r="I3" i="3" s="1"/>
  <c r="K3" i="3" s="1"/>
  <c r="B3" i="3"/>
  <c r="D3" i="3" s="1"/>
  <c r="G3" i="3" s="1"/>
  <c r="D40" i="1"/>
  <c r="F40" i="1" s="1"/>
  <c r="G39" i="1"/>
  <c r="F39" i="1"/>
  <c r="E39" i="4" s="1"/>
  <c r="E39" i="1"/>
  <c r="C39" i="4" s="1"/>
  <c r="D39" i="1"/>
  <c r="F38" i="1"/>
  <c r="E38" i="4" s="1"/>
  <c r="D38" i="1"/>
  <c r="E38" i="1" s="1"/>
  <c r="D37" i="1"/>
  <c r="F37" i="1" s="1"/>
  <c r="F36" i="1"/>
  <c r="E36" i="4" s="1"/>
  <c r="D36" i="1"/>
  <c r="E36" i="1" s="1"/>
  <c r="F35" i="1"/>
  <c r="E35" i="4" s="1"/>
  <c r="E35" i="1"/>
  <c r="C35" i="4" s="1"/>
  <c r="D35" i="1"/>
  <c r="F34" i="1"/>
  <c r="H34" i="1" s="1"/>
  <c r="D34" i="1"/>
  <c r="E34" i="1" s="1"/>
  <c r="E33" i="1"/>
  <c r="B33" i="2" s="1"/>
  <c r="D33" i="1"/>
  <c r="F33" i="1" s="1"/>
  <c r="D32" i="1"/>
  <c r="E32" i="1" s="1"/>
  <c r="F31" i="1"/>
  <c r="H31" i="1" s="1"/>
  <c r="E31" i="1"/>
  <c r="G31" i="1" s="1"/>
  <c r="D31" i="1"/>
  <c r="D30" i="1"/>
  <c r="F30" i="1" s="1"/>
  <c r="D29" i="1"/>
  <c r="F29" i="1" s="1"/>
  <c r="D28" i="1"/>
  <c r="F28" i="1" s="1"/>
  <c r="F27" i="1"/>
  <c r="E27" i="4" s="1"/>
  <c r="E27" i="1"/>
  <c r="G27" i="1" s="1"/>
  <c r="D27" i="1"/>
  <c r="H26" i="1"/>
  <c r="F26" i="1"/>
  <c r="E26" i="4" s="1"/>
  <c r="D26" i="1"/>
  <c r="E26" i="1" s="1"/>
  <c r="D25" i="1"/>
  <c r="F25" i="1" s="1"/>
  <c r="D24" i="1"/>
  <c r="F24" i="1" s="1"/>
  <c r="G23" i="1"/>
  <c r="F23" i="1"/>
  <c r="E23" i="4" s="1"/>
  <c r="E23" i="1"/>
  <c r="C23" i="4" s="1"/>
  <c r="D23" i="1"/>
  <c r="F22" i="1"/>
  <c r="E22" i="4" s="1"/>
  <c r="D22" i="1"/>
  <c r="E22" i="1" s="1"/>
  <c r="D21" i="1"/>
  <c r="F21" i="1" s="1"/>
  <c r="F20" i="1"/>
  <c r="E20" i="4" s="1"/>
  <c r="D20" i="1"/>
  <c r="E20" i="1" s="1"/>
  <c r="F19" i="1"/>
  <c r="E19" i="4" s="1"/>
  <c r="E19" i="1"/>
  <c r="C19" i="4" s="1"/>
  <c r="D19" i="1"/>
  <c r="F18" i="1"/>
  <c r="H18" i="1" s="1"/>
  <c r="D18" i="1"/>
  <c r="E18" i="1" s="1"/>
  <c r="E17" i="1"/>
  <c r="B17" i="2" s="1"/>
  <c r="D17" i="1"/>
  <c r="F17" i="1" s="1"/>
  <c r="D16" i="1"/>
  <c r="E16" i="1" s="1"/>
  <c r="F15" i="1"/>
  <c r="H15" i="1" s="1"/>
  <c r="E15" i="1"/>
  <c r="G15" i="1" s="1"/>
  <c r="D15" i="1"/>
  <c r="D14" i="1"/>
  <c r="F14" i="1" s="1"/>
  <c r="D13" i="1"/>
  <c r="F13" i="1" s="1"/>
  <c r="D12" i="1"/>
  <c r="F12" i="1" s="1"/>
  <c r="F11" i="1"/>
  <c r="E11" i="4" s="1"/>
  <c r="E11" i="1"/>
  <c r="G11" i="1" s="1"/>
  <c r="D11" i="1"/>
  <c r="H10" i="1"/>
  <c r="F10" i="1"/>
  <c r="E10" i="4" s="1"/>
  <c r="D10" i="1"/>
  <c r="E10" i="1" s="1"/>
  <c r="D9" i="1"/>
  <c r="F9" i="1" s="1"/>
  <c r="D8" i="1"/>
  <c r="F8" i="1" s="1"/>
  <c r="G7" i="1"/>
  <c r="F7" i="1"/>
  <c r="E7" i="4" s="1"/>
  <c r="E7" i="1"/>
  <c r="C7" i="4" s="1"/>
  <c r="D7" i="1"/>
  <c r="D6" i="1"/>
  <c r="F6" i="1" s="1"/>
  <c r="F5" i="1"/>
  <c r="C5" i="2" s="1"/>
  <c r="E5" i="1"/>
  <c r="B5" i="2" s="1"/>
  <c r="D5" i="1"/>
  <c r="H4" i="1"/>
  <c r="F4" i="1"/>
  <c r="E4" i="4" s="1"/>
  <c r="D4" i="1"/>
  <c r="E4" i="1" s="1"/>
  <c r="D3" i="1"/>
  <c r="F3" i="1" s="1"/>
  <c r="C32" i="4" l="1"/>
  <c r="B32" i="2"/>
  <c r="G32" i="1"/>
  <c r="C17" i="2"/>
  <c r="H17" i="1"/>
  <c r="E17" i="4"/>
  <c r="E24" i="4"/>
  <c r="H24" i="1"/>
  <c r="C24" i="2"/>
  <c r="C16" i="4"/>
  <c r="B16" i="2"/>
  <c r="G16" i="1"/>
  <c r="C9" i="2"/>
  <c r="E9" i="4"/>
  <c r="H9" i="1"/>
  <c r="G18" i="1"/>
  <c r="C18" i="4"/>
  <c r="B18" i="2"/>
  <c r="C26" i="4"/>
  <c r="G26" i="1"/>
  <c r="B26" i="2"/>
  <c r="C25" i="2"/>
  <c r="E25" i="4"/>
  <c r="H25" i="1"/>
  <c r="C10" i="4"/>
  <c r="G10" i="1"/>
  <c r="B10" i="2"/>
  <c r="J8" i="3"/>
  <c r="J36" i="3"/>
  <c r="E40" i="4"/>
  <c r="H40" i="1"/>
  <c r="C40" i="2"/>
  <c r="E8" i="4"/>
  <c r="H8" i="1"/>
  <c r="C8" i="2"/>
  <c r="E3" i="4"/>
  <c r="C3" i="2"/>
  <c r="H3" i="1"/>
  <c r="I9" i="3"/>
  <c r="K9" i="3" s="1"/>
  <c r="J32" i="3"/>
  <c r="C36" i="4"/>
  <c r="B36" i="2"/>
  <c r="G36" i="1"/>
  <c r="C20" i="4"/>
  <c r="B20" i="2"/>
  <c r="G20" i="1"/>
  <c r="C4" i="4"/>
  <c r="B4" i="2"/>
  <c r="G4" i="1"/>
  <c r="E28" i="4"/>
  <c r="C28" i="2"/>
  <c r="H28" i="1"/>
  <c r="C37" i="2"/>
  <c r="H37" i="1"/>
  <c r="E37" i="4"/>
  <c r="J5" i="3"/>
  <c r="K10" i="3"/>
  <c r="J33" i="3"/>
  <c r="G34" i="1"/>
  <c r="C34" i="4"/>
  <c r="B34" i="2"/>
  <c r="E12" i="4"/>
  <c r="C12" i="2"/>
  <c r="H12" i="1"/>
  <c r="C21" i="2"/>
  <c r="H21" i="1"/>
  <c r="E21" i="4"/>
  <c r="C29" i="2"/>
  <c r="H29" i="1"/>
  <c r="E29" i="4"/>
  <c r="C38" i="4"/>
  <c r="B38" i="2"/>
  <c r="G38" i="1"/>
  <c r="C22" i="4"/>
  <c r="G22" i="1"/>
  <c r="B22" i="2"/>
  <c r="H30" i="1"/>
  <c r="E30" i="4"/>
  <c r="C30" i="2"/>
  <c r="J10" i="3"/>
  <c r="H14" i="1"/>
  <c r="E14" i="4"/>
  <c r="C14" i="2"/>
  <c r="J18" i="3"/>
  <c r="E6" i="4"/>
  <c r="C6" i="2"/>
  <c r="H6" i="1"/>
  <c r="J14" i="3"/>
  <c r="J26" i="3"/>
  <c r="K34" i="3"/>
  <c r="C33" i="2"/>
  <c r="H33" i="1"/>
  <c r="E33" i="4"/>
  <c r="C13" i="2"/>
  <c r="H13" i="1"/>
  <c r="E13" i="4"/>
  <c r="F4" i="3"/>
  <c r="H10" i="3"/>
  <c r="F15" i="3"/>
  <c r="H18" i="3"/>
  <c r="F23" i="3"/>
  <c r="H26" i="3"/>
  <c r="F31" i="3"/>
  <c r="H34" i="3"/>
  <c r="J34" i="3" s="1"/>
  <c r="F39" i="3"/>
  <c r="I18" i="3"/>
  <c r="K18" i="3" s="1"/>
  <c r="I26" i="3"/>
  <c r="K26" i="3" s="1"/>
  <c r="I34" i="3"/>
  <c r="C5" i="4"/>
  <c r="C17" i="4"/>
  <c r="C33" i="4"/>
  <c r="E13" i="1"/>
  <c r="F16" i="1"/>
  <c r="G19" i="1"/>
  <c r="H22" i="1"/>
  <c r="E29" i="1"/>
  <c r="F32" i="1"/>
  <c r="G35" i="1"/>
  <c r="H38" i="1"/>
  <c r="C10" i="2"/>
  <c r="H4" i="3"/>
  <c r="J4" i="3" s="1"/>
  <c r="I7" i="3"/>
  <c r="K7" i="3" s="1"/>
  <c r="H15" i="3"/>
  <c r="J15" i="3" s="1"/>
  <c r="H23" i="3"/>
  <c r="J23" i="3" s="1"/>
  <c r="H39" i="3"/>
  <c r="J39" i="3" s="1"/>
  <c r="H19" i="1"/>
  <c r="H35" i="1"/>
  <c r="C18" i="2"/>
  <c r="C22" i="2"/>
  <c r="C26" i="2"/>
  <c r="C34" i="2"/>
  <c r="C38" i="2"/>
  <c r="E3" i="3"/>
  <c r="J3" i="3" s="1"/>
  <c r="E6" i="3"/>
  <c r="J6" i="3" s="1"/>
  <c r="E9" i="3"/>
  <c r="J9" i="3" s="1"/>
  <c r="I15" i="3"/>
  <c r="I23" i="3"/>
  <c r="I31" i="3"/>
  <c r="E5" i="4"/>
  <c r="B7" i="2"/>
  <c r="C7" i="2"/>
  <c r="B11" i="2"/>
  <c r="B15" i="2"/>
  <c r="B19" i="2"/>
  <c r="B23" i="2"/>
  <c r="B27" i="2"/>
  <c r="B31" i="2"/>
  <c r="B35" i="2"/>
  <c r="B39" i="2"/>
  <c r="D35" i="3"/>
  <c r="G35" i="3" s="1"/>
  <c r="H35" i="3" s="1"/>
  <c r="F38" i="3"/>
  <c r="K38" i="3" s="1"/>
  <c r="C4" i="2"/>
  <c r="H7" i="1"/>
  <c r="E14" i="1"/>
  <c r="H23" i="1"/>
  <c r="E30" i="1"/>
  <c r="H39" i="1"/>
  <c r="C11" i="2"/>
  <c r="C15" i="2"/>
  <c r="C19" i="2"/>
  <c r="C23" i="2"/>
  <c r="C27" i="2"/>
  <c r="C31" i="2"/>
  <c r="C35" i="2"/>
  <c r="C39" i="2"/>
  <c r="E11" i="3"/>
  <c r="E19" i="3"/>
  <c r="E27" i="3"/>
  <c r="E35" i="3"/>
  <c r="E18" i="4"/>
  <c r="E34" i="4"/>
  <c r="G17" i="1"/>
  <c r="H20" i="1"/>
  <c r="G33" i="1"/>
  <c r="H36" i="1"/>
  <c r="D5" i="3"/>
  <c r="G5" i="3" s="1"/>
  <c r="I5" i="3" s="1"/>
  <c r="D8" i="3"/>
  <c r="G8" i="3" s="1"/>
  <c r="I8" i="3" s="1"/>
  <c r="F11" i="3"/>
  <c r="K11" i="3" s="1"/>
  <c r="D16" i="3"/>
  <c r="G16" i="3" s="1"/>
  <c r="H16" i="3" s="1"/>
  <c r="J16" i="3" s="1"/>
  <c r="F19" i="3"/>
  <c r="K19" i="3" s="1"/>
  <c r="D24" i="3"/>
  <c r="G24" i="3" s="1"/>
  <c r="H24" i="3" s="1"/>
  <c r="J24" i="3" s="1"/>
  <c r="F27" i="3"/>
  <c r="K27" i="3" s="1"/>
  <c r="F35" i="3"/>
  <c r="K35" i="3" s="1"/>
  <c r="D40" i="3"/>
  <c r="G40" i="3" s="1"/>
  <c r="I40" i="3" s="1"/>
  <c r="K40" i="3" s="1"/>
  <c r="E40" i="1"/>
  <c r="C11" i="4"/>
  <c r="C15" i="4"/>
  <c r="C27" i="4"/>
  <c r="C31" i="4"/>
  <c r="E8" i="1"/>
  <c r="E24" i="1"/>
  <c r="G5" i="1"/>
  <c r="E21" i="1"/>
  <c r="E37" i="1"/>
  <c r="F5" i="3"/>
  <c r="F8" i="3"/>
  <c r="K8" i="3" s="1"/>
  <c r="H11" i="3"/>
  <c r="D13" i="3"/>
  <c r="G13" i="3" s="1"/>
  <c r="H13" i="3" s="1"/>
  <c r="F16" i="3"/>
  <c r="K16" i="3" s="1"/>
  <c r="H19" i="3"/>
  <c r="D21" i="3"/>
  <c r="G21" i="3" s="1"/>
  <c r="H21" i="3" s="1"/>
  <c r="F24" i="3"/>
  <c r="K24" i="3" s="1"/>
  <c r="H27" i="3"/>
  <c r="D29" i="3"/>
  <c r="G29" i="3" s="1"/>
  <c r="F32" i="3"/>
  <c r="K32" i="3" s="1"/>
  <c r="D37" i="3"/>
  <c r="G37" i="3" s="1"/>
  <c r="I37" i="3" s="1"/>
  <c r="H5" i="1"/>
  <c r="H11" i="1"/>
  <c r="H27" i="1"/>
  <c r="C20" i="2"/>
  <c r="C36" i="2"/>
  <c r="E13" i="3"/>
  <c r="E21" i="3"/>
  <c r="E29" i="3"/>
  <c r="J29" i="3" s="1"/>
  <c r="E37" i="3"/>
  <c r="J37" i="3" s="1"/>
  <c r="E15" i="4"/>
  <c r="E31" i="4"/>
  <c r="F13" i="3"/>
  <c r="K13" i="3" s="1"/>
  <c r="F21" i="3"/>
  <c r="K21" i="3" s="1"/>
  <c r="F29" i="3"/>
  <c r="K29" i="3" s="1"/>
  <c r="F37" i="3"/>
  <c r="D4" i="3"/>
  <c r="G4" i="3" s="1"/>
  <c r="I4" i="3" s="1"/>
  <c r="E7" i="3"/>
  <c r="J7" i="3" s="1"/>
  <c r="D15" i="3"/>
  <c r="G15" i="3" s="1"/>
  <c r="D23" i="3"/>
  <c r="G23" i="3" s="1"/>
  <c r="H29" i="3"/>
  <c r="D31" i="3"/>
  <c r="G31" i="3" s="1"/>
  <c r="H31" i="3" s="1"/>
  <c r="J31" i="3" s="1"/>
  <c r="H37" i="3"/>
  <c r="D39" i="3"/>
  <c r="G39" i="3" s="1"/>
  <c r="I39" i="3" s="1"/>
  <c r="E12" i="1"/>
  <c r="E28" i="1"/>
  <c r="E3" i="1"/>
  <c r="E6" i="1"/>
  <c r="E9" i="1"/>
  <c r="E25" i="1"/>
  <c r="G14" i="1" l="1"/>
  <c r="C14" i="4"/>
  <c r="B14" i="2"/>
  <c r="B3" i="2"/>
  <c r="G3" i="1"/>
  <c r="C3" i="4"/>
  <c r="G28" i="1"/>
  <c r="C28" i="4"/>
  <c r="B28" i="2"/>
  <c r="C40" i="4"/>
  <c r="G40" i="1"/>
  <c r="B40" i="2"/>
  <c r="J35" i="3"/>
  <c r="J19" i="3"/>
  <c r="J11" i="3"/>
  <c r="K39" i="3"/>
  <c r="J27" i="3"/>
  <c r="K31" i="3"/>
  <c r="J21" i="3"/>
  <c r="K5" i="3"/>
  <c r="J13" i="3"/>
  <c r="O2" i="3" s="1"/>
  <c r="B37" i="2"/>
  <c r="G37" i="1"/>
  <c r="C37" i="4"/>
  <c r="E32" i="4"/>
  <c r="C32" i="2"/>
  <c r="H32" i="1"/>
  <c r="K23" i="3"/>
  <c r="B6" i="2"/>
  <c r="C6" i="4"/>
  <c r="G6" i="1"/>
  <c r="B21" i="2"/>
  <c r="G21" i="1"/>
  <c r="C21" i="4"/>
  <c r="B29" i="2"/>
  <c r="G29" i="1"/>
  <c r="C29" i="4"/>
  <c r="G12" i="1"/>
  <c r="C12" i="4"/>
  <c r="B12" i="2"/>
  <c r="K15" i="3"/>
  <c r="L2" i="2"/>
  <c r="L4" i="2"/>
  <c r="C24" i="4"/>
  <c r="G24" i="1"/>
  <c r="B24" i="2"/>
  <c r="C8" i="4"/>
  <c r="G8" i="1"/>
  <c r="B8" i="2"/>
  <c r="K4" i="3"/>
  <c r="B25" i="2"/>
  <c r="G25" i="1"/>
  <c r="C25" i="4"/>
  <c r="K37" i="3"/>
  <c r="B13" i="2"/>
  <c r="G13" i="1"/>
  <c r="C13" i="4"/>
  <c r="E16" i="4"/>
  <c r="C16" i="2"/>
  <c r="H16" i="1"/>
  <c r="M2" i="1" s="1"/>
  <c r="B9" i="2"/>
  <c r="G9" i="1"/>
  <c r="C9" i="4"/>
  <c r="G30" i="1"/>
  <c r="C30" i="4"/>
  <c r="B30" i="2"/>
  <c r="P2" i="3" l="1"/>
  <c r="I3" i="4"/>
  <c r="M1" i="1"/>
  <c r="I2" i="4"/>
  <c r="J2" i="4" s="1"/>
  <c r="K2" i="4" s="1"/>
  <c r="L1" i="2"/>
  <c r="L3" i="2"/>
  <c r="D3" i="2"/>
  <c r="O3" i="3"/>
  <c r="P3" i="3" s="1"/>
  <c r="L6" i="2"/>
  <c r="L5" i="2" l="1"/>
  <c r="G9" i="2"/>
  <c r="F9" i="2"/>
  <c r="G40" i="2"/>
  <c r="G36" i="2"/>
  <c r="G32" i="2"/>
  <c r="G28" i="2"/>
  <c r="G24" i="2"/>
  <c r="G20" i="2"/>
  <c r="G16" i="2"/>
  <c r="G12" i="2"/>
  <c r="G5" i="2"/>
  <c r="F40" i="2"/>
  <c r="F36" i="2"/>
  <c r="F32" i="2"/>
  <c r="F28" i="2"/>
  <c r="F24" i="2"/>
  <c r="F20" i="2"/>
  <c r="F16" i="2"/>
  <c r="F12" i="2"/>
  <c r="F5" i="2"/>
  <c r="G8" i="2"/>
  <c r="F8" i="2"/>
  <c r="G39" i="2"/>
  <c r="G35" i="2"/>
  <c r="G31" i="2"/>
  <c r="G27" i="2"/>
  <c r="G23" i="2"/>
  <c r="G19" i="2"/>
  <c r="G15" i="2"/>
  <c r="G11" i="2"/>
  <c r="F39" i="2"/>
  <c r="F35" i="2"/>
  <c r="F31" i="2"/>
  <c r="F27" i="2"/>
  <c r="F23" i="2"/>
  <c r="F19" i="2"/>
  <c r="F15" i="2"/>
  <c r="F11" i="2"/>
  <c r="G4" i="2"/>
  <c r="G7" i="2"/>
  <c r="F4" i="2"/>
  <c r="F7" i="2"/>
  <c r="G38" i="2"/>
  <c r="G34" i="2"/>
  <c r="G30" i="2"/>
  <c r="G26" i="2"/>
  <c r="G22" i="2"/>
  <c r="G18" i="2"/>
  <c r="G14" i="2"/>
  <c r="F33" i="2"/>
  <c r="F38" i="2"/>
  <c r="F34" i="2"/>
  <c r="F30" i="2"/>
  <c r="F26" i="2"/>
  <c r="F22" i="2"/>
  <c r="F18" i="2"/>
  <c r="F14" i="2"/>
  <c r="G10" i="2"/>
  <c r="F17" i="2"/>
  <c r="F10" i="2"/>
  <c r="G3" i="2"/>
  <c r="F29" i="2"/>
  <c r="G6" i="2"/>
  <c r="F3" i="2"/>
  <c r="F21" i="2"/>
  <c r="G37" i="2"/>
  <c r="G33" i="2"/>
  <c r="G29" i="2"/>
  <c r="G25" i="2"/>
  <c r="G21" i="2"/>
  <c r="G17" i="2"/>
  <c r="G13" i="2"/>
  <c r="F6" i="2"/>
  <c r="F25" i="2"/>
  <c r="F13" i="2"/>
  <c r="F37" i="2"/>
  <c r="J5" i="1"/>
  <c r="K6" i="1"/>
  <c r="J3" i="4"/>
  <c r="K3" i="4" s="1"/>
  <c r="N7" i="3"/>
  <c r="M6" i="3"/>
  <c r="J10" i="2" l="1"/>
  <c r="I9" i="2"/>
</calcChain>
</file>

<file path=xl/sharedStrings.xml><?xml version="1.0" encoding="utf-8"?>
<sst xmlns="http://schemas.openxmlformats.org/spreadsheetml/2006/main" count="69" uniqueCount="30">
  <si>
    <t>DISTRICT</t>
  </si>
  <si>
    <t>Party</t>
  </si>
  <si>
    <t>Dem</t>
  </si>
  <si>
    <t>Rep</t>
  </si>
  <si>
    <t>Total Votes</t>
  </si>
  <si>
    <t>Percent Votes</t>
  </si>
  <si>
    <t>Party Wins</t>
  </si>
  <si>
    <t>Average Winning Margin</t>
  </si>
  <si>
    <t>Finding</t>
  </si>
  <si>
    <t>Districts have a lopsided margin advantage of</t>
  </si>
  <si>
    <t>Dem Sorted Low to High</t>
  </si>
  <si>
    <t>District Median Percentage</t>
  </si>
  <si>
    <t>Statewide mean percentage</t>
  </si>
  <si>
    <t>Mean-Median Difference</t>
  </si>
  <si>
    <t>Findings</t>
  </si>
  <si>
    <t>Districts have a mean-median advantage of</t>
  </si>
  <si>
    <t>Lost Votes</t>
  </si>
  <si>
    <t>Minimum to win</t>
  </si>
  <si>
    <t>Surplus Votes</t>
  </si>
  <si>
    <t>Total Wasted Votes</t>
  </si>
  <si>
    <t>Statewide % Wasted Votes</t>
  </si>
  <si>
    <t>Candidates have an efficiency gap advantage of</t>
  </si>
  <si>
    <t>% Wasted Votes of Total Votes</t>
  </si>
  <si>
    <t>Composite Score</t>
  </si>
  <si>
    <t>Dem %</t>
  </si>
  <si>
    <t>Rep %</t>
  </si>
  <si>
    <t>Vote Share</t>
  </si>
  <si>
    <t>Count of Seats</t>
  </si>
  <si>
    <t>Seat Share</t>
  </si>
  <si>
    <t>Proportionality Bias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</si>
</sst>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6" x14ac:knownFonts="1">
    <font>
      <sz val="10"/>
      <color theme="1"/>
      <name val="Arial"/>
    </font>
    <font>
      <sz val="12"/>
      <color theme="1"/>
      <name val="Calibri"/>
      <scheme val="minor"/>
    </font>
    <font>
      <b/>
      <sz val="12"/>
      <color rgb="FF000080"/>
      <name val="Calibri"/>
      <scheme val="minor"/>
    </font>
    <font>
      <b/>
      <sz val="12"/>
      <color theme="1"/>
      <name val="Calibri"/>
      <scheme val="minor"/>
    </font>
    <font>
      <sz val="12"/>
      <color theme="0" tint="-0.249977111117893"/>
      <name val="Calibri"/>
      <scheme val="minor"/>
    </font>
    <font>
      <sz val="10"/>
      <color theme="1"/>
      <name val="Arial"/>
    </font>
  </fonts>
  <fills count="16">
    <fill>
      <patternFill patternType="none"/>
    </fill>
    <fill>
      <patternFill patternType="gray125"/>
    </fill>
    <fill>
      <patternFill patternType="solid">
        <fgColor theme="6" tint="0.59999389629810485"/>
        <bgColor rgb="FF000000"/>
      </patternFill>
    </fill>
    <fill>
      <patternFill patternType="solid">
        <fgColor theme="6" tint="0.59999389629810485"/>
        <bgColor rgb="FFFFFFFF"/>
      </patternFill>
    </fill>
    <fill>
      <patternFill patternType="solid">
        <fgColor theme="7" tint="0.39997558519241921"/>
        <bgColor rgb="FF000000"/>
      </patternFill>
    </fill>
    <fill>
      <patternFill patternType="solid">
        <fgColor theme="3" tint="0.39997558519241921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rgb="FFDA9694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rgb="FFF3F9A7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theme="9" tint="0.39997558519241921"/>
        <bgColor rgb="FF000000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73">
    <xf numFmtId="0" fontId="0" fillId="0" borderId="0" xfId="0" applyNumberFormat="1" applyFont="1" applyFill="1" applyBorder="1" applyAlignment="1" applyProtection="1"/>
    <xf numFmtId="0" fontId="1" fillId="2" borderId="0" xfId="0" applyFont="1" applyFill="1"/>
    <xf numFmtId="0" fontId="2" fillId="3" borderId="0" xfId="0" applyFont="1" applyFill="1" applyAlignment="1" applyProtection="1">
      <alignment horizontal="center"/>
      <protection locked="0"/>
    </xf>
    <xf numFmtId="0" fontId="2" fillId="3" borderId="0" xfId="0" applyFont="1" applyFill="1" applyAlignment="1">
      <alignment horizontal="center"/>
    </xf>
    <xf numFmtId="0" fontId="1" fillId="5" borderId="2" xfId="0" applyFont="1" applyFill="1" applyBorder="1" applyAlignment="1">
      <alignment horizontal="center"/>
    </xf>
    <xf numFmtId="3" fontId="1" fillId="6" borderId="0" xfId="0" applyNumberFormat="1" applyFont="1" applyFill="1" applyAlignment="1" applyProtection="1">
      <alignment horizontal="center"/>
      <protection locked="0"/>
    </xf>
    <xf numFmtId="3" fontId="1" fillId="6" borderId="0" xfId="0" applyNumberFormat="1" applyFont="1" applyFill="1" applyAlignment="1">
      <alignment horizontal="center"/>
    </xf>
    <xf numFmtId="0" fontId="1" fillId="7" borderId="4" xfId="0" applyFont="1" applyFill="1" applyBorder="1" applyAlignment="1">
      <alignment horizontal="center"/>
    </xf>
    <xf numFmtId="3" fontId="1" fillId="8" borderId="0" xfId="0" applyNumberFormat="1" applyFont="1" applyFill="1" applyAlignment="1" applyProtection="1">
      <alignment horizontal="center"/>
      <protection locked="0"/>
    </xf>
    <xf numFmtId="3" fontId="1" fillId="8" borderId="0" xfId="0" applyNumberFormat="1" applyFont="1" applyFill="1" applyAlignment="1">
      <alignment horizontal="center"/>
    </xf>
    <xf numFmtId="0" fontId="1" fillId="0" borderId="0" xfId="0" applyFont="1"/>
    <xf numFmtId="0" fontId="3" fillId="0" borderId="5" xfId="0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164" fontId="1" fillId="6" borderId="0" xfId="1" applyNumberFormat="1" applyFont="1" applyFill="1" applyAlignment="1">
      <alignment horizontal="center"/>
    </xf>
    <xf numFmtId="164" fontId="1" fillId="6" borderId="0" xfId="0" applyNumberFormat="1" applyFont="1" applyFill="1" applyAlignment="1">
      <alignment horizontal="center"/>
    </xf>
    <xf numFmtId="0" fontId="1" fillId="10" borderId="4" xfId="0" applyFont="1" applyFill="1" applyBorder="1" applyAlignment="1">
      <alignment horizontal="center"/>
    </xf>
    <xf numFmtId="164" fontId="1" fillId="8" borderId="0" xfId="1" applyNumberFormat="1" applyFont="1" applyFill="1" applyAlignment="1">
      <alignment horizontal="center"/>
    </xf>
    <xf numFmtId="164" fontId="1" fillId="8" borderId="0" xfId="0" applyNumberFormat="1" applyFont="1" applyFill="1" applyAlignment="1">
      <alignment horizontal="center"/>
    </xf>
    <xf numFmtId="0" fontId="1" fillId="12" borderId="0" xfId="0" applyFont="1" applyFill="1"/>
    <xf numFmtId="0" fontId="1" fillId="0" borderId="7" xfId="0" applyFont="1" applyBorder="1" applyAlignment="1">
      <alignment horizontal="center"/>
    </xf>
    <xf numFmtId="0" fontId="1" fillId="0" borderId="2" xfId="0" applyFont="1" applyBorder="1"/>
    <xf numFmtId="0" fontId="1" fillId="5" borderId="8" xfId="0" applyFont="1" applyFill="1" applyBorder="1" applyAlignment="1">
      <alignment horizontal="center"/>
    </xf>
    <xf numFmtId="0" fontId="1" fillId="10" borderId="9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13" borderId="11" xfId="0" applyFont="1" applyFill="1" applyBorder="1"/>
    <xf numFmtId="0" fontId="1" fillId="13" borderId="5" xfId="0" applyFont="1" applyFill="1" applyBorder="1"/>
    <xf numFmtId="164" fontId="1" fillId="13" borderId="12" xfId="0" applyNumberFormat="1" applyFont="1" applyFill="1" applyBorder="1" applyAlignment="1">
      <alignment horizontal="center"/>
    </xf>
    <xf numFmtId="164" fontId="1" fillId="13" borderId="4" xfId="0" applyNumberFormat="1" applyFont="1" applyFill="1" applyBorder="1" applyAlignment="1">
      <alignment horizontal="center"/>
    </xf>
    <xf numFmtId="0" fontId="0" fillId="0" borderId="0" xfId="0" applyFont="1"/>
    <xf numFmtId="9" fontId="0" fillId="0" borderId="0" xfId="0" applyNumberFormat="1" applyFont="1"/>
    <xf numFmtId="0" fontId="1" fillId="14" borderId="0" xfId="0" applyFont="1" applyFill="1"/>
    <xf numFmtId="0" fontId="1" fillId="5" borderId="14" xfId="0" applyFont="1" applyFill="1" applyBorder="1" applyAlignment="1">
      <alignment horizontal="center"/>
    </xf>
    <xf numFmtId="0" fontId="1" fillId="10" borderId="15" xfId="0" applyFont="1" applyFill="1" applyBorder="1" applyAlignment="1">
      <alignment horizontal="center"/>
    </xf>
    <xf numFmtId="0" fontId="4" fillId="12" borderId="0" xfId="0" applyFont="1" applyFill="1"/>
    <xf numFmtId="0" fontId="2" fillId="14" borderId="7" xfId="0" applyFont="1" applyFill="1" applyBorder="1" applyAlignment="1">
      <alignment horizontal="center"/>
    </xf>
    <xf numFmtId="0" fontId="2" fillId="1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164" fontId="1" fillId="0" borderId="0" xfId="1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10" borderId="13" xfId="0" applyFont="1" applyFill="1" applyBorder="1" applyAlignment="1">
      <alignment horizontal="center"/>
    </xf>
    <xf numFmtId="164" fontId="1" fillId="0" borderId="13" xfId="1" applyNumberFormat="1" applyFont="1" applyBorder="1" applyAlignment="1">
      <alignment horizontal="center"/>
    </xf>
    <xf numFmtId="164" fontId="1" fillId="13" borderId="12" xfId="1" applyNumberFormat="1" applyFont="1" applyFill="1" applyBorder="1" applyAlignment="1">
      <alignment horizontal="center"/>
    </xf>
    <xf numFmtId="164" fontId="1" fillId="13" borderId="4" xfId="1" applyNumberFormat="1" applyFont="1" applyFill="1" applyBorder="1" applyAlignment="1">
      <alignment horizontal="center"/>
    </xf>
    <xf numFmtId="3" fontId="1" fillId="6" borderId="0" xfId="1" applyNumberFormat="1" applyFont="1" applyFill="1" applyAlignment="1">
      <alignment horizontal="center"/>
    </xf>
    <xf numFmtId="3" fontId="1" fillId="8" borderId="0" xfId="1" applyNumberFormat="1" applyFont="1" applyFill="1" applyAlignment="1">
      <alignment horizontal="center"/>
    </xf>
    <xf numFmtId="0" fontId="3" fillId="0" borderId="0" xfId="0" applyFont="1"/>
    <xf numFmtId="165" fontId="1" fillId="13" borderId="11" xfId="2" applyNumberFormat="1" applyFont="1" applyFill="1" applyBorder="1" applyAlignment="1">
      <alignment horizontal="center"/>
    </xf>
    <xf numFmtId="165" fontId="1" fillId="13" borderId="5" xfId="2" applyNumberFormat="1" applyFont="1" applyFill="1" applyBorder="1" applyAlignment="1">
      <alignment horizontal="center"/>
    </xf>
    <xf numFmtId="10" fontId="1" fillId="13" borderId="12" xfId="0" applyNumberFormat="1" applyFont="1" applyFill="1" applyBorder="1" applyAlignment="1">
      <alignment horizontal="center"/>
    </xf>
    <xf numFmtId="10" fontId="1" fillId="13" borderId="4" xfId="0" applyNumberFormat="1" applyFont="1" applyFill="1" applyBorder="1" applyAlignment="1">
      <alignment horizontal="center"/>
    </xf>
    <xf numFmtId="10" fontId="1" fillId="0" borderId="0" xfId="0" applyNumberFormat="1" applyFont="1"/>
    <xf numFmtId="0" fontId="1" fillId="5" borderId="16" xfId="0" applyFont="1" applyFill="1" applyBorder="1" applyAlignment="1">
      <alignment horizontal="center"/>
    </xf>
    <xf numFmtId="0" fontId="1" fillId="10" borderId="17" xfId="0" applyFont="1" applyFill="1" applyBorder="1" applyAlignment="1">
      <alignment horizontal="center"/>
    </xf>
    <xf numFmtId="0" fontId="3" fillId="13" borderId="6" xfId="0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1" borderId="3" xfId="0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/>
    </xf>
    <xf numFmtId="0" fontId="3" fillId="15" borderId="10" xfId="0" applyFont="1" applyFill="1" applyBorder="1" applyAlignment="1">
      <alignment horizontal="center"/>
    </xf>
    <xf numFmtId="0" fontId="3" fillId="15" borderId="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US"/>
              <a:t>Comparison of Democratic and Republican vote shares across districts</a:t>
            </a:r>
          </a:p>
        </c:rich>
      </c:tx>
      <c:overlay val="0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'Lopsided Margins'!$E$2</c:f>
              <c:strCache>
                <c:ptCount val="1"/>
                <c:pt idx="0">
                  <c:v>Dem</c:v>
                </c:pt>
              </c:strCache>
            </c:strRef>
          </c:tx>
          <c:cat>
            <c:numRef>
              <c:f>'Lopsided Margins'!$A$3:$A$40</c:f>
              <c:numCache>
                <c:formatCode>General</c:formatCode>
                <c:ptCount val="3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</c:numCache>
            </c:numRef>
          </c:cat>
          <c:val>
            <c:numRef>
              <c:f>'Lopsided Margins'!$E$3:$E$40</c:f>
              <c:numCache>
                <c:formatCode>0.0%</c:formatCode>
                <c:ptCount val="38"/>
                <c:pt idx="0">
                  <c:v>0.46342714893309978</c:v>
                </c:pt>
                <c:pt idx="1">
                  <c:v>0.42607149134332101</c:v>
                </c:pt>
                <c:pt idx="2">
                  <c:v>0.37175624340621333</c:v>
                </c:pt>
                <c:pt idx="3">
                  <c:v>0.44051513265043041</c:v>
                </c:pt>
                <c:pt idx="4">
                  <c:v>0.42328743970773691</c:v>
                </c:pt>
                <c:pt idx="5">
                  <c:v>0.39723984037308713</c:v>
                </c:pt>
                <c:pt idx="6">
                  <c:v>0.43687673230613705</c:v>
                </c:pt>
                <c:pt idx="7">
                  <c:v>0.35740818317576473</c:v>
                </c:pt>
                <c:pt idx="8">
                  <c:v>0.43417915072969393</c:v>
                </c:pt>
                <c:pt idx="9">
                  <c:v>0.37845257642868985</c:v>
                </c:pt>
                <c:pt idx="10">
                  <c:v>0.52994509986837912</c:v>
                </c:pt>
                <c:pt idx="11">
                  <c:v>0.50240573095857832</c:v>
                </c:pt>
                <c:pt idx="12">
                  <c:v>0.42077335301397933</c:v>
                </c:pt>
                <c:pt idx="13">
                  <c:v>0.57018039215686278</c:v>
                </c:pt>
                <c:pt idx="14">
                  <c:v>0.46023993508066469</c:v>
                </c:pt>
                <c:pt idx="15">
                  <c:v>0.59243266475644696</c:v>
                </c:pt>
                <c:pt idx="16">
                  <c:v>0.5512715825003246</c:v>
                </c:pt>
                <c:pt idx="17">
                  <c:v>0.6552955935448207</c:v>
                </c:pt>
                <c:pt idx="18">
                  <c:v>0.62562046279818984</c:v>
                </c:pt>
                <c:pt idx="19">
                  <c:v>0.51042778410712863</c:v>
                </c:pt>
                <c:pt idx="20">
                  <c:v>0.44414709853299322</c:v>
                </c:pt>
                <c:pt idx="21">
                  <c:v>0.67097874181128225</c:v>
                </c:pt>
                <c:pt idx="22">
                  <c:v>0.36886683313516166</c:v>
                </c:pt>
                <c:pt idx="23">
                  <c:v>0.42398275861031898</c:v>
                </c:pt>
                <c:pt idx="24">
                  <c:v>0.56771458588738011</c:v>
                </c:pt>
                <c:pt idx="25">
                  <c:v>0.66436491297919509</c:v>
                </c:pt>
                <c:pt idx="26">
                  <c:v>0.69542704258817767</c:v>
                </c:pt>
                <c:pt idx="27">
                  <c:v>0.81660585076929781</c:v>
                </c:pt>
                <c:pt idx="28">
                  <c:v>0.84046370735331166</c:v>
                </c:pt>
                <c:pt idx="29">
                  <c:v>0.70958462295168134</c:v>
                </c:pt>
                <c:pt idx="30">
                  <c:v>0.72842048945109794</c:v>
                </c:pt>
                <c:pt idx="31">
                  <c:v>0.62878391421247581</c:v>
                </c:pt>
                <c:pt idx="32">
                  <c:v>0.65035770434674944</c:v>
                </c:pt>
                <c:pt idx="33">
                  <c:v>0.52866970621117093</c:v>
                </c:pt>
                <c:pt idx="34">
                  <c:v>0.46593744386115493</c:v>
                </c:pt>
                <c:pt idx="35">
                  <c:v>0.42891190540292595</c:v>
                </c:pt>
                <c:pt idx="36">
                  <c:v>0.44268037712527447</c:v>
                </c:pt>
                <c:pt idx="37">
                  <c:v>0.4489764888834144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90-4955-BEDE-4E9B495AEF99}"/>
            </c:ext>
          </c:extLst>
        </c:ser>
        <c:ser>
          <c:idx val="1"/>
          <c:order val="1"/>
          <c:tx>
            <c:strRef>
              <c:f>'Lopsided Margins'!$F$2</c:f>
              <c:strCache>
                <c:ptCount val="1"/>
                <c:pt idx="0">
                  <c:v>Rep</c:v>
                </c:pt>
              </c:strCache>
            </c:strRef>
          </c:tx>
          <c:cat>
            <c:numRef>
              <c:f>'Lopsided Margins'!$A$3:$A$40</c:f>
              <c:numCache>
                <c:formatCode>General</c:formatCode>
                <c:ptCount val="3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</c:numCache>
            </c:numRef>
          </c:cat>
          <c:val>
            <c:numRef>
              <c:f>'Lopsided Margins'!$F$3:$F$40</c:f>
              <c:numCache>
                <c:formatCode>0.0%</c:formatCode>
                <c:ptCount val="38"/>
                <c:pt idx="0">
                  <c:v>0.53657285106690022</c:v>
                </c:pt>
                <c:pt idx="1">
                  <c:v>0.57392850865667899</c:v>
                </c:pt>
                <c:pt idx="2">
                  <c:v>0.62824375659378662</c:v>
                </c:pt>
                <c:pt idx="3">
                  <c:v>0.55948486734956959</c:v>
                </c:pt>
                <c:pt idx="4">
                  <c:v>0.57671256029226314</c:v>
                </c:pt>
                <c:pt idx="5">
                  <c:v>0.60276015962691287</c:v>
                </c:pt>
                <c:pt idx="6">
                  <c:v>0.56312326769386289</c:v>
                </c:pt>
                <c:pt idx="7">
                  <c:v>0.64259181682423527</c:v>
                </c:pt>
                <c:pt idx="8">
                  <c:v>0.56582084927030607</c:v>
                </c:pt>
                <c:pt idx="9">
                  <c:v>0.6215474235713101</c:v>
                </c:pt>
                <c:pt idx="10">
                  <c:v>0.47005490013162093</c:v>
                </c:pt>
                <c:pt idx="11">
                  <c:v>0.49759426904142168</c:v>
                </c:pt>
                <c:pt idx="12">
                  <c:v>0.57922664698602067</c:v>
                </c:pt>
                <c:pt idx="13">
                  <c:v>0.42981960784313727</c:v>
                </c:pt>
                <c:pt idx="14">
                  <c:v>0.53976006491933526</c:v>
                </c:pt>
                <c:pt idx="15">
                  <c:v>0.40756733524355299</c:v>
                </c:pt>
                <c:pt idx="16">
                  <c:v>0.44872841749967546</c:v>
                </c:pt>
                <c:pt idx="17">
                  <c:v>0.34470440645517925</c:v>
                </c:pt>
                <c:pt idx="18">
                  <c:v>0.37437953720181011</c:v>
                </c:pt>
                <c:pt idx="19">
                  <c:v>0.48957221589287137</c:v>
                </c:pt>
                <c:pt idx="20">
                  <c:v>0.55585290146700672</c:v>
                </c:pt>
                <c:pt idx="21">
                  <c:v>0.32902125818871775</c:v>
                </c:pt>
                <c:pt idx="22">
                  <c:v>0.63113316686483834</c:v>
                </c:pt>
                <c:pt idx="23">
                  <c:v>0.57601724138968102</c:v>
                </c:pt>
                <c:pt idx="24">
                  <c:v>0.43228541411261984</c:v>
                </c:pt>
                <c:pt idx="25">
                  <c:v>0.33563508702080497</c:v>
                </c:pt>
                <c:pt idx="26">
                  <c:v>0.30457295741182233</c:v>
                </c:pt>
                <c:pt idx="27">
                  <c:v>0.18339414923070224</c:v>
                </c:pt>
                <c:pt idx="28">
                  <c:v>0.15953629264668839</c:v>
                </c:pt>
                <c:pt idx="29">
                  <c:v>0.2904153770483186</c:v>
                </c:pt>
                <c:pt idx="30">
                  <c:v>0.27157951054890206</c:v>
                </c:pt>
                <c:pt idx="31">
                  <c:v>0.37121608578752419</c:v>
                </c:pt>
                <c:pt idx="32">
                  <c:v>0.34964229565325056</c:v>
                </c:pt>
                <c:pt idx="33">
                  <c:v>0.47133029378882912</c:v>
                </c:pt>
                <c:pt idx="34">
                  <c:v>0.53406255613884512</c:v>
                </c:pt>
                <c:pt idx="35">
                  <c:v>0.57108809459707399</c:v>
                </c:pt>
                <c:pt idx="36">
                  <c:v>0.55731962287472547</c:v>
                </c:pt>
                <c:pt idx="37">
                  <c:v>0.55102351111658554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690-4955-BEDE-4E9B495AEF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2398015"/>
        <c:axId val="1"/>
      </c:lineChart>
      <c:catAx>
        <c:axId val="1882398015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spPr>
          <a:ln w="9525">
            <a:solidFill>
              <a:schemeClr val="tx1">
                <a:lumMod val="15000"/>
                <a:lumOff val="85000"/>
              </a:schemeClr>
            </a:solidFill>
          </a:ln>
        </c:spPr>
        <c:crossAx val="1"/>
        <c:crosses val="autoZero"/>
        <c:auto val="1"/>
        <c:lblAlgn val="ctr"/>
        <c:lblOffset val="100"/>
        <c:noMultiLvlLbl val="1"/>
      </c:catAx>
      <c:valAx>
        <c:axId val="1"/>
        <c:scaling>
          <c:orientation val="minMax"/>
        </c:scaling>
        <c:delete val="0"/>
        <c:axPos val="l"/>
        <c:majorGridlines>
          <c:spPr>
            <a:ln w="9525">
              <a:solidFill>
                <a:schemeClr val="tx1">
                  <a:lumMod val="15000"/>
                  <a:lumOff val="85000"/>
                </a:schemeClr>
              </a:solidFill>
            </a:ln>
          </c:spPr>
        </c:majorGridlines>
        <c:numFmt formatCode="0.0%" sourceLinked="1"/>
        <c:majorTickMark val="cross"/>
        <c:minorTickMark val="cross"/>
        <c:tickLblPos val="nextTo"/>
        <c:spPr>
          <a:ln>
            <a:noFill/>
          </a:ln>
        </c:spPr>
        <c:crossAx val="1882398015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xfrm>
      <a:off x="0" y="0"/>
      <a:ext cx="10791825" cy="3495675"/>
    </a:xfrm>
    <a:prstGeom prst="rect">
      <a:avLst/>
    </a:prstGeo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autoTitleDeleted val="1"/>
    <c:plotArea>
      <c:layout/>
      <c:barChart>
        <c:barDir val="col"/>
        <c:grouping val="stacked"/>
        <c:varyColors val="1"/>
        <c:ser>
          <c:idx val="0"/>
          <c:order val="0"/>
          <c:tx>
            <c:strRef>
              <c:f>'Lopsided Margins'!$E$2</c:f>
              <c:strCache>
                <c:ptCount val="1"/>
                <c:pt idx="0">
                  <c:v>Dem</c:v>
                </c:pt>
              </c:strCache>
            </c:strRef>
          </c:tx>
          <c:invertIfNegative val="1"/>
          <c:cat>
            <c:numRef>
              <c:f>'Lopsided Margins'!$A$3:$A$40</c:f>
              <c:numCache>
                <c:formatCode>General</c:formatCode>
                <c:ptCount val="3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</c:numCache>
            </c:numRef>
          </c:cat>
          <c:val>
            <c:numRef>
              <c:f>'Lopsided Margins'!$E$3:$E$40</c:f>
              <c:numCache>
                <c:formatCode>0.0%</c:formatCode>
                <c:ptCount val="38"/>
                <c:pt idx="0">
                  <c:v>0.46342714893309978</c:v>
                </c:pt>
                <c:pt idx="1">
                  <c:v>0.42607149134332101</c:v>
                </c:pt>
                <c:pt idx="2">
                  <c:v>0.37175624340621333</c:v>
                </c:pt>
                <c:pt idx="3">
                  <c:v>0.44051513265043041</c:v>
                </c:pt>
                <c:pt idx="4">
                  <c:v>0.42328743970773691</c:v>
                </c:pt>
                <c:pt idx="5">
                  <c:v>0.39723984037308713</c:v>
                </c:pt>
                <c:pt idx="6">
                  <c:v>0.43687673230613705</c:v>
                </c:pt>
                <c:pt idx="7">
                  <c:v>0.35740818317576473</c:v>
                </c:pt>
                <c:pt idx="8">
                  <c:v>0.43417915072969393</c:v>
                </c:pt>
                <c:pt idx="9">
                  <c:v>0.37845257642868985</c:v>
                </c:pt>
                <c:pt idx="10">
                  <c:v>0.52994509986837912</c:v>
                </c:pt>
                <c:pt idx="11">
                  <c:v>0.50240573095857832</c:v>
                </c:pt>
                <c:pt idx="12">
                  <c:v>0.42077335301397933</c:v>
                </c:pt>
                <c:pt idx="13">
                  <c:v>0.57018039215686278</c:v>
                </c:pt>
                <c:pt idx="14">
                  <c:v>0.46023993508066469</c:v>
                </c:pt>
                <c:pt idx="15">
                  <c:v>0.59243266475644696</c:v>
                </c:pt>
                <c:pt idx="16">
                  <c:v>0.5512715825003246</c:v>
                </c:pt>
                <c:pt idx="17">
                  <c:v>0.6552955935448207</c:v>
                </c:pt>
                <c:pt idx="18">
                  <c:v>0.62562046279818984</c:v>
                </c:pt>
                <c:pt idx="19">
                  <c:v>0.51042778410712863</c:v>
                </c:pt>
                <c:pt idx="20">
                  <c:v>0.44414709853299322</c:v>
                </c:pt>
                <c:pt idx="21">
                  <c:v>0.67097874181128225</c:v>
                </c:pt>
                <c:pt idx="22">
                  <c:v>0.36886683313516166</c:v>
                </c:pt>
                <c:pt idx="23">
                  <c:v>0.42398275861031898</c:v>
                </c:pt>
                <c:pt idx="24">
                  <c:v>0.56771458588738011</c:v>
                </c:pt>
                <c:pt idx="25">
                  <c:v>0.66436491297919509</c:v>
                </c:pt>
                <c:pt idx="26">
                  <c:v>0.69542704258817767</c:v>
                </c:pt>
                <c:pt idx="27">
                  <c:v>0.81660585076929781</c:v>
                </c:pt>
                <c:pt idx="28">
                  <c:v>0.84046370735331166</c:v>
                </c:pt>
                <c:pt idx="29">
                  <c:v>0.70958462295168134</c:v>
                </c:pt>
                <c:pt idx="30">
                  <c:v>0.72842048945109794</c:v>
                </c:pt>
                <c:pt idx="31">
                  <c:v>0.62878391421247581</c:v>
                </c:pt>
                <c:pt idx="32">
                  <c:v>0.65035770434674944</c:v>
                </c:pt>
                <c:pt idx="33">
                  <c:v>0.52866970621117093</c:v>
                </c:pt>
                <c:pt idx="34">
                  <c:v>0.46593744386115493</c:v>
                </c:pt>
                <c:pt idx="35">
                  <c:v>0.42891190540292595</c:v>
                </c:pt>
                <c:pt idx="36">
                  <c:v>0.44268037712527447</c:v>
                </c:pt>
                <c:pt idx="37">
                  <c:v>0.4489764888834144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D2-485A-84AB-6E1670D19581}"/>
            </c:ext>
          </c:extLst>
        </c:ser>
        <c:ser>
          <c:idx val="1"/>
          <c:order val="1"/>
          <c:tx>
            <c:strRef>
              <c:f>'Lopsided Margins'!$F$2</c:f>
              <c:strCache>
                <c:ptCount val="1"/>
                <c:pt idx="0">
                  <c:v>Rep</c:v>
                </c:pt>
              </c:strCache>
            </c:strRef>
          </c:tx>
          <c:invertIfNegative val="1"/>
          <c:cat>
            <c:numRef>
              <c:f>'Lopsided Margins'!$A$3:$A$40</c:f>
              <c:numCache>
                <c:formatCode>General</c:formatCode>
                <c:ptCount val="3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</c:numCache>
            </c:numRef>
          </c:cat>
          <c:val>
            <c:numRef>
              <c:f>'Lopsided Margins'!$F$3:$F$40</c:f>
              <c:numCache>
                <c:formatCode>0.0%</c:formatCode>
                <c:ptCount val="38"/>
                <c:pt idx="0">
                  <c:v>0.53657285106690022</c:v>
                </c:pt>
                <c:pt idx="1">
                  <c:v>0.57392850865667899</c:v>
                </c:pt>
                <c:pt idx="2">
                  <c:v>0.62824375659378662</c:v>
                </c:pt>
                <c:pt idx="3">
                  <c:v>0.55948486734956959</c:v>
                </c:pt>
                <c:pt idx="4">
                  <c:v>0.57671256029226314</c:v>
                </c:pt>
                <c:pt idx="5">
                  <c:v>0.60276015962691287</c:v>
                </c:pt>
                <c:pt idx="6">
                  <c:v>0.56312326769386289</c:v>
                </c:pt>
                <c:pt idx="7">
                  <c:v>0.64259181682423527</c:v>
                </c:pt>
                <c:pt idx="8">
                  <c:v>0.56582084927030607</c:v>
                </c:pt>
                <c:pt idx="9">
                  <c:v>0.6215474235713101</c:v>
                </c:pt>
                <c:pt idx="10">
                  <c:v>0.47005490013162093</c:v>
                </c:pt>
                <c:pt idx="11">
                  <c:v>0.49759426904142168</c:v>
                </c:pt>
                <c:pt idx="12">
                  <c:v>0.57922664698602067</c:v>
                </c:pt>
                <c:pt idx="13">
                  <c:v>0.42981960784313727</c:v>
                </c:pt>
                <c:pt idx="14">
                  <c:v>0.53976006491933526</c:v>
                </c:pt>
                <c:pt idx="15">
                  <c:v>0.40756733524355299</c:v>
                </c:pt>
                <c:pt idx="16">
                  <c:v>0.44872841749967546</c:v>
                </c:pt>
                <c:pt idx="17">
                  <c:v>0.34470440645517925</c:v>
                </c:pt>
                <c:pt idx="18">
                  <c:v>0.37437953720181011</c:v>
                </c:pt>
                <c:pt idx="19">
                  <c:v>0.48957221589287137</c:v>
                </c:pt>
                <c:pt idx="20">
                  <c:v>0.55585290146700672</c:v>
                </c:pt>
                <c:pt idx="21">
                  <c:v>0.32902125818871775</c:v>
                </c:pt>
                <c:pt idx="22">
                  <c:v>0.63113316686483834</c:v>
                </c:pt>
                <c:pt idx="23">
                  <c:v>0.57601724138968102</c:v>
                </c:pt>
                <c:pt idx="24">
                  <c:v>0.43228541411261984</c:v>
                </c:pt>
                <c:pt idx="25">
                  <c:v>0.33563508702080497</c:v>
                </c:pt>
                <c:pt idx="26">
                  <c:v>0.30457295741182233</c:v>
                </c:pt>
                <c:pt idx="27">
                  <c:v>0.18339414923070224</c:v>
                </c:pt>
                <c:pt idx="28">
                  <c:v>0.15953629264668839</c:v>
                </c:pt>
                <c:pt idx="29">
                  <c:v>0.2904153770483186</c:v>
                </c:pt>
                <c:pt idx="30">
                  <c:v>0.27157951054890206</c:v>
                </c:pt>
                <c:pt idx="31">
                  <c:v>0.37121608578752419</c:v>
                </c:pt>
                <c:pt idx="32">
                  <c:v>0.34964229565325056</c:v>
                </c:pt>
                <c:pt idx="33">
                  <c:v>0.47133029378882912</c:v>
                </c:pt>
                <c:pt idx="34">
                  <c:v>0.53406255613884512</c:v>
                </c:pt>
                <c:pt idx="35">
                  <c:v>0.57108809459707399</c:v>
                </c:pt>
                <c:pt idx="36">
                  <c:v>0.55731962287472547</c:v>
                </c:pt>
                <c:pt idx="37">
                  <c:v>0.55102351111658554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D2-485A-84AB-6E1670D195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82397599"/>
        <c:axId val="1"/>
      </c:barChart>
      <c:catAx>
        <c:axId val="1882397599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spPr>
          <a:ln w="9525">
            <a:solidFill>
              <a:schemeClr val="tx1">
                <a:lumMod val="15000"/>
                <a:lumOff val="85000"/>
              </a:schemeClr>
            </a:solidFill>
          </a:ln>
        </c:spPr>
        <c:crossAx val="1"/>
        <c:crosses val="autoZero"/>
        <c:auto val="1"/>
        <c:lblAlgn val="ctr"/>
        <c:lblOffset val="100"/>
        <c:noMultiLvlLbl val="1"/>
      </c:catAx>
      <c:valAx>
        <c:axId val="1"/>
        <c:scaling>
          <c:orientation val="minMax"/>
        </c:scaling>
        <c:delete val="0"/>
        <c:axPos val="l"/>
        <c:majorGridlines>
          <c:spPr>
            <a:ln w="9525">
              <a:solidFill>
                <a:schemeClr val="tx1">
                  <a:lumMod val="15000"/>
                  <a:lumOff val="85000"/>
                </a:schemeClr>
              </a:solidFill>
            </a:ln>
          </c:spPr>
        </c:majorGridlines>
        <c:numFmt formatCode="0.0%" sourceLinked="1"/>
        <c:majorTickMark val="cross"/>
        <c:minorTickMark val="cross"/>
        <c:tickLblPos val="nextTo"/>
        <c:spPr>
          <a:ln>
            <a:noFill/>
          </a:ln>
        </c:spPr>
        <c:crossAx val="1882397599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xfrm>
      <a:off x="0" y="0"/>
      <a:ext cx="10791825" cy="3495675"/>
    </a:xfrm>
    <a:prstGeom prst="rect">
      <a:avLst/>
    </a:prstGeo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28575</xdr:colOff>
      <xdr:row>6</xdr:row>
      <xdr:rowOff>28575</xdr:rowOff>
    </xdr:from>
    <xdr:to>
      <xdr:col>22</xdr:col>
      <xdr:colOff>600075</xdr:colOff>
      <xdr:row>24</xdr:row>
      <xdr:rowOff>35722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28575</xdr:colOff>
      <xdr:row>26</xdr:row>
      <xdr:rowOff>47625</xdr:rowOff>
    </xdr:from>
    <xdr:to>
      <xdr:col>22</xdr:col>
      <xdr:colOff>600075</xdr:colOff>
      <xdr:row>45</xdr:row>
      <xdr:rowOff>129189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0"/>
  <sheetViews>
    <sheetView tabSelected="1" workbookViewId="0">
      <selection activeCell="I11" sqref="I11"/>
    </sheetView>
  </sheetViews>
  <sheetFormatPr defaultColWidth="9.28515625" defaultRowHeight="12.75" x14ac:dyDescent="0.2"/>
  <cols>
    <col min="1" max="1" width="9.28515625" customWidth="1"/>
    <col min="2" max="3" width="10.140625" customWidth="1"/>
    <col min="4" max="4" width="12" customWidth="1"/>
    <col min="5" max="8" width="9.28515625" customWidth="1"/>
    <col min="10" max="10" width="26" customWidth="1"/>
    <col min="11" max="13" width="14.5703125" customWidth="1"/>
  </cols>
  <sheetData>
    <row r="1" spans="1:17" ht="15.75" customHeight="1" x14ac:dyDescent="0.25">
      <c r="A1" s="1"/>
      <c r="B1" s="63" t="s">
        <v>1</v>
      </c>
      <c r="C1" s="64"/>
      <c r="D1" s="10"/>
      <c r="E1" s="65" t="s">
        <v>5</v>
      </c>
      <c r="F1" s="66"/>
      <c r="G1" s="67" t="s">
        <v>6</v>
      </c>
      <c r="H1" s="68"/>
      <c r="I1" s="18"/>
      <c r="J1" s="53" t="s">
        <v>7</v>
      </c>
      <c r="K1" s="21" t="s">
        <v>2</v>
      </c>
      <c r="L1" s="24"/>
      <c r="M1" s="26">
        <f>AVERAGE(G2:G40)</f>
        <v>0.63362897838171306</v>
      </c>
    </row>
    <row r="2" spans="1:17" ht="16.5" customHeight="1" x14ac:dyDescent="0.25">
      <c r="A2" s="2" t="s">
        <v>0</v>
      </c>
      <c r="B2" s="4" t="s">
        <v>2</v>
      </c>
      <c r="C2" s="7" t="s">
        <v>3</v>
      </c>
      <c r="D2" s="11" t="s">
        <v>4</v>
      </c>
      <c r="E2" s="4" t="s">
        <v>2</v>
      </c>
      <c r="F2" s="15" t="s">
        <v>3</v>
      </c>
      <c r="G2" s="4" t="s">
        <v>2</v>
      </c>
      <c r="H2" s="15" t="s">
        <v>3</v>
      </c>
      <c r="I2" s="18"/>
      <c r="J2" s="54"/>
      <c r="K2" s="22" t="s">
        <v>3</v>
      </c>
      <c r="L2" s="25"/>
      <c r="M2" s="27">
        <f>AVERAGE(H2:H40)</f>
        <v>0.57717209827894422</v>
      </c>
    </row>
    <row r="3" spans="1:17" ht="16.5" customHeight="1" x14ac:dyDescent="0.25">
      <c r="A3" s="2">
        <v>1</v>
      </c>
      <c r="B3" s="5">
        <v>693642</v>
      </c>
      <c r="C3" s="8">
        <v>803124</v>
      </c>
      <c r="D3" s="12">
        <f t="shared" ref="D3:D40" si="0">SUM(B3:C3)</f>
        <v>1496766</v>
      </c>
      <c r="E3" s="13">
        <f t="shared" ref="E3:E40" si="1">B3/D3</f>
        <v>0.46342714893309978</v>
      </c>
      <c r="F3" s="16">
        <f t="shared" ref="F3:F40" si="2">C3/D3</f>
        <v>0.53657285106690022</v>
      </c>
      <c r="G3" s="13" t="str">
        <f t="shared" ref="G3:G40" si="3">IF(E3&gt;0.5,E3,"")</f>
        <v/>
      </c>
      <c r="H3" s="16">
        <f t="shared" ref="H3:H40" si="4">IF(F3&gt;0.5,F3,"")</f>
        <v>0.53657285106690022</v>
      </c>
      <c r="I3" s="18"/>
      <c r="J3" s="10"/>
      <c r="K3" s="10"/>
      <c r="L3" s="10"/>
      <c r="M3" s="10"/>
      <c r="N3" s="28"/>
      <c r="O3" s="28"/>
      <c r="P3" s="28"/>
      <c r="Q3" s="29"/>
    </row>
    <row r="4" spans="1:17" ht="15.75" customHeight="1" x14ac:dyDescent="0.25">
      <c r="A4" s="3">
        <v>2</v>
      </c>
      <c r="B4" s="5">
        <v>734517</v>
      </c>
      <c r="C4" s="8">
        <v>989412</v>
      </c>
      <c r="D4" s="12">
        <f t="shared" si="0"/>
        <v>1723929</v>
      </c>
      <c r="E4" s="13">
        <f t="shared" si="1"/>
        <v>0.42607149134332101</v>
      </c>
      <c r="F4" s="16">
        <f t="shared" si="2"/>
        <v>0.57392850865667899</v>
      </c>
      <c r="G4" s="14" t="str">
        <f t="shared" si="3"/>
        <v/>
      </c>
      <c r="H4" s="17">
        <f t="shared" si="4"/>
        <v>0.57392850865667899</v>
      </c>
      <c r="I4" s="18"/>
      <c r="J4" s="55" t="s">
        <v>8</v>
      </c>
      <c r="K4" s="56"/>
      <c r="L4" s="56"/>
      <c r="M4" s="57"/>
      <c r="N4" s="28"/>
      <c r="O4" s="28"/>
      <c r="P4" s="28"/>
      <c r="Q4" s="29"/>
    </row>
    <row r="5" spans="1:17" ht="15.75" customHeight="1" x14ac:dyDescent="0.25">
      <c r="A5" s="3">
        <v>3</v>
      </c>
      <c r="B5" s="5">
        <v>577188</v>
      </c>
      <c r="C5" s="8">
        <v>975410</v>
      </c>
      <c r="D5" s="12">
        <f t="shared" si="0"/>
        <v>1552598</v>
      </c>
      <c r="E5" s="13">
        <f t="shared" si="1"/>
        <v>0.37175624340621333</v>
      </c>
      <c r="F5" s="16">
        <f t="shared" si="2"/>
        <v>0.62824375659378662</v>
      </c>
      <c r="G5" s="14" t="str">
        <f t="shared" si="3"/>
        <v/>
      </c>
      <c r="H5" s="17">
        <f t="shared" si="4"/>
        <v>0.62824375659378662</v>
      </c>
      <c r="I5" s="18"/>
      <c r="J5" s="19" t="str">
        <f>IF(MAX(M1:M2)=M1,K2,K1)</f>
        <v>Rep</v>
      </c>
      <c r="K5" s="58" t="s">
        <v>9</v>
      </c>
      <c r="L5" s="58"/>
      <c r="M5" s="59"/>
      <c r="N5" s="28"/>
      <c r="O5" s="28"/>
      <c r="P5" s="28"/>
      <c r="Q5" s="28"/>
    </row>
    <row r="6" spans="1:17" ht="16.5" customHeight="1" x14ac:dyDescent="0.25">
      <c r="A6" s="3">
        <v>4</v>
      </c>
      <c r="B6" s="5">
        <v>700538</v>
      </c>
      <c r="C6" s="8">
        <v>889732</v>
      </c>
      <c r="D6" s="12">
        <f t="shared" si="0"/>
        <v>1590270</v>
      </c>
      <c r="E6" s="13">
        <f t="shared" si="1"/>
        <v>0.44051513265043041</v>
      </c>
      <c r="F6" s="16">
        <f t="shared" si="2"/>
        <v>0.55948486734956959</v>
      </c>
      <c r="G6" s="14" t="str">
        <f t="shared" si="3"/>
        <v/>
      </c>
      <c r="H6" s="17">
        <f t="shared" si="4"/>
        <v>0.55948486734956959</v>
      </c>
      <c r="I6" s="18"/>
      <c r="J6" s="20"/>
      <c r="K6" s="60">
        <f>MAX(M1:M2)-MIN(M1:M2)</f>
        <v>5.6456880102768836E-2</v>
      </c>
      <c r="L6" s="61"/>
      <c r="M6" s="62"/>
      <c r="N6" s="28"/>
      <c r="O6" s="28"/>
      <c r="P6" s="28"/>
      <c r="Q6" s="28"/>
    </row>
    <row r="7" spans="1:17" ht="15.75" customHeight="1" x14ac:dyDescent="0.25">
      <c r="A7" s="3">
        <v>5</v>
      </c>
      <c r="B7" s="5">
        <v>520928</v>
      </c>
      <c r="C7" s="8">
        <v>709744</v>
      </c>
      <c r="D7" s="12">
        <f t="shared" si="0"/>
        <v>1230672</v>
      </c>
      <c r="E7" s="13">
        <f t="shared" si="1"/>
        <v>0.42328743970773691</v>
      </c>
      <c r="F7" s="16">
        <f t="shared" si="2"/>
        <v>0.57671256029226314</v>
      </c>
      <c r="G7" s="14" t="str">
        <f t="shared" si="3"/>
        <v/>
      </c>
      <c r="H7" s="17">
        <f t="shared" si="4"/>
        <v>0.57671256029226314</v>
      </c>
      <c r="I7" s="18"/>
      <c r="J7" s="10"/>
      <c r="K7" s="10"/>
      <c r="L7" s="10"/>
      <c r="M7" s="10"/>
      <c r="N7" s="28"/>
      <c r="O7" s="28"/>
      <c r="P7" s="28"/>
      <c r="Q7" s="28"/>
    </row>
    <row r="8" spans="1:17" ht="15.75" customHeight="1" x14ac:dyDescent="0.25">
      <c r="A8" s="3">
        <v>6</v>
      </c>
      <c r="B8" s="6">
        <v>593868</v>
      </c>
      <c r="C8" s="9">
        <v>901118</v>
      </c>
      <c r="D8" s="12">
        <f t="shared" si="0"/>
        <v>1494986</v>
      </c>
      <c r="E8" s="14">
        <f t="shared" si="1"/>
        <v>0.39723984037308713</v>
      </c>
      <c r="F8" s="17">
        <f t="shared" si="2"/>
        <v>0.60276015962691287</v>
      </c>
      <c r="G8" s="14" t="str">
        <f t="shared" si="3"/>
        <v/>
      </c>
      <c r="H8" s="17">
        <f t="shared" si="4"/>
        <v>0.60276015962691287</v>
      </c>
      <c r="I8" s="18"/>
      <c r="J8" s="10"/>
      <c r="K8" s="10"/>
      <c r="L8" s="10"/>
      <c r="M8" s="10"/>
    </row>
    <row r="9" spans="1:17" ht="15.75" customHeight="1" x14ac:dyDescent="0.25">
      <c r="A9" s="3">
        <v>7</v>
      </c>
      <c r="B9" s="6">
        <v>632691</v>
      </c>
      <c r="C9" s="9">
        <v>815523</v>
      </c>
      <c r="D9" s="12">
        <f t="shared" si="0"/>
        <v>1448214</v>
      </c>
      <c r="E9" s="14">
        <f t="shared" si="1"/>
        <v>0.43687673230613705</v>
      </c>
      <c r="F9" s="17">
        <f t="shared" si="2"/>
        <v>0.56312326769386289</v>
      </c>
      <c r="G9" s="14" t="str">
        <f t="shared" si="3"/>
        <v/>
      </c>
      <c r="H9" s="17">
        <f t="shared" si="4"/>
        <v>0.56312326769386289</v>
      </c>
      <c r="I9" s="18"/>
      <c r="J9" s="10"/>
      <c r="K9" s="10"/>
      <c r="L9" s="10"/>
      <c r="M9" s="10"/>
    </row>
    <row r="10" spans="1:17" ht="15.75" customHeight="1" x14ac:dyDescent="0.25">
      <c r="A10" s="3">
        <v>8</v>
      </c>
      <c r="B10" s="6">
        <v>513612</v>
      </c>
      <c r="C10" s="9">
        <v>923434</v>
      </c>
      <c r="D10" s="12">
        <f t="shared" si="0"/>
        <v>1437046</v>
      </c>
      <c r="E10" s="14">
        <f t="shared" si="1"/>
        <v>0.35740818317576473</v>
      </c>
      <c r="F10" s="17">
        <f t="shared" si="2"/>
        <v>0.64259181682423527</v>
      </c>
      <c r="G10" s="14" t="str">
        <f t="shared" si="3"/>
        <v/>
      </c>
      <c r="H10" s="17">
        <f t="shared" si="4"/>
        <v>0.64259181682423527</v>
      </c>
      <c r="I10" s="18"/>
      <c r="J10" s="10"/>
      <c r="K10" s="10"/>
      <c r="L10" s="10"/>
      <c r="M10" s="10"/>
    </row>
    <row r="11" spans="1:17" ht="15.75" customHeight="1" x14ac:dyDescent="0.25">
      <c r="A11" s="3">
        <v>9</v>
      </c>
      <c r="B11" s="6">
        <v>596860</v>
      </c>
      <c r="C11" s="9">
        <v>777826</v>
      </c>
      <c r="D11" s="12">
        <f t="shared" si="0"/>
        <v>1374686</v>
      </c>
      <c r="E11" s="14">
        <f t="shared" si="1"/>
        <v>0.43417915072969393</v>
      </c>
      <c r="F11" s="17">
        <f t="shared" si="2"/>
        <v>0.56582084927030607</v>
      </c>
      <c r="G11" s="14" t="str">
        <f t="shared" si="3"/>
        <v/>
      </c>
      <c r="H11" s="17">
        <f t="shared" si="4"/>
        <v>0.56582084927030607</v>
      </c>
      <c r="I11" s="18"/>
      <c r="J11" s="10"/>
      <c r="K11" s="10"/>
      <c r="L11" s="10"/>
      <c r="M11" s="10"/>
    </row>
    <row r="12" spans="1:17" ht="15.75" customHeight="1" x14ac:dyDescent="0.25">
      <c r="A12" s="3">
        <v>10</v>
      </c>
      <c r="B12" s="6">
        <v>495307</v>
      </c>
      <c r="C12" s="9">
        <v>813462</v>
      </c>
      <c r="D12" s="12">
        <f t="shared" si="0"/>
        <v>1308769</v>
      </c>
      <c r="E12" s="14">
        <f t="shared" si="1"/>
        <v>0.37845257642868985</v>
      </c>
      <c r="F12" s="17">
        <f t="shared" si="2"/>
        <v>0.6215474235713101</v>
      </c>
      <c r="G12" s="14" t="str">
        <f t="shared" si="3"/>
        <v/>
      </c>
      <c r="H12" s="17">
        <f t="shared" si="4"/>
        <v>0.6215474235713101</v>
      </c>
      <c r="I12" s="18"/>
      <c r="J12" s="10"/>
      <c r="K12" s="10"/>
      <c r="L12" s="10"/>
      <c r="M12" s="10"/>
    </row>
    <row r="13" spans="1:17" ht="15.75" customHeight="1" x14ac:dyDescent="0.25">
      <c r="A13" s="3">
        <v>11</v>
      </c>
      <c r="B13" s="6">
        <v>790765</v>
      </c>
      <c r="C13" s="9">
        <v>701399</v>
      </c>
      <c r="D13" s="12">
        <f t="shared" si="0"/>
        <v>1492164</v>
      </c>
      <c r="E13" s="14">
        <f t="shared" si="1"/>
        <v>0.52994509986837912</v>
      </c>
      <c r="F13" s="17">
        <f t="shared" si="2"/>
        <v>0.47005490013162093</v>
      </c>
      <c r="G13" s="14">
        <f t="shared" si="3"/>
        <v>0.52994509986837912</v>
      </c>
      <c r="H13" s="17" t="str">
        <f t="shared" si="4"/>
        <v/>
      </c>
      <c r="I13" s="18"/>
      <c r="J13" s="10"/>
      <c r="K13" s="10"/>
      <c r="L13" s="10"/>
      <c r="M13" s="10"/>
    </row>
    <row r="14" spans="1:17" ht="15.75" customHeight="1" x14ac:dyDescent="0.25">
      <c r="A14" s="3">
        <v>12</v>
      </c>
      <c r="B14" s="6">
        <v>657419</v>
      </c>
      <c r="C14" s="9">
        <v>651123</v>
      </c>
      <c r="D14" s="12">
        <f t="shared" si="0"/>
        <v>1308542</v>
      </c>
      <c r="E14" s="14">
        <f t="shared" si="1"/>
        <v>0.50240573095857832</v>
      </c>
      <c r="F14" s="17">
        <f t="shared" si="2"/>
        <v>0.49759426904142168</v>
      </c>
      <c r="G14" s="14">
        <f t="shared" si="3"/>
        <v>0.50240573095857832</v>
      </c>
      <c r="H14" s="17" t="str">
        <f t="shared" si="4"/>
        <v/>
      </c>
      <c r="I14" s="18"/>
      <c r="J14" s="10"/>
      <c r="K14" s="10"/>
      <c r="L14" s="10"/>
      <c r="M14" s="10"/>
    </row>
    <row r="15" spans="1:17" ht="15.75" customHeight="1" x14ac:dyDescent="0.25">
      <c r="A15" s="3">
        <v>13</v>
      </c>
      <c r="B15" s="6">
        <v>663637</v>
      </c>
      <c r="C15" s="9">
        <v>913547</v>
      </c>
      <c r="D15" s="12">
        <f t="shared" si="0"/>
        <v>1577184</v>
      </c>
      <c r="E15" s="14">
        <f t="shared" si="1"/>
        <v>0.42077335301397933</v>
      </c>
      <c r="F15" s="17">
        <f t="shared" si="2"/>
        <v>0.57922664698602067</v>
      </c>
      <c r="G15" s="14" t="str">
        <f t="shared" si="3"/>
        <v/>
      </c>
      <c r="H15" s="17">
        <f t="shared" si="4"/>
        <v>0.57922664698602067</v>
      </c>
      <c r="I15" s="18"/>
      <c r="J15" s="10"/>
      <c r="K15" s="10"/>
      <c r="L15" s="10"/>
      <c r="M15" s="10"/>
    </row>
    <row r="16" spans="1:17" ht="15.75" customHeight="1" x14ac:dyDescent="0.25">
      <c r="A16" s="3">
        <v>14</v>
      </c>
      <c r="B16" s="6">
        <v>836027</v>
      </c>
      <c r="C16" s="9">
        <v>630223</v>
      </c>
      <c r="D16" s="12">
        <f t="shared" si="0"/>
        <v>1466250</v>
      </c>
      <c r="E16" s="14">
        <f t="shared" si="1"/>
        <v>0.57018039215686278</v>
      </c>
      <c r="F16" s="17">
        <f t="shared" si="2"/>
        <v>0.42981960784313727</v>
      </c>
      <c r="G16" s="14">
        <f t="shared" si="3"/>
        <v>0.57018039215686278</v>
      </c>
      <c r="H16" s="17" t="str">
        <f t="shared" si="4"/>
        <v/>
      </c>
      <c r="I16" s="18"/>
      <c r="J16" s="10"/>
      <c r="K16" s="10"/>
      <c r="L16" s="10"/>
      <c r="M16" s="10"/>
    </row>
    <row r="17" spans="1:9" ht="15.75" x14ac:dyDescent="0.25">
      <c r="A17" s="3">
        <v>15</v>
      </c>
      <c r="B17" s="6">
        <v>607988</v>
      </c>
      <c r="C17" s="9">
        <v>713036</v>
      </c>
      <c r="D17" s="12">
        <f t="shared" si="0"/>
        <v>1321024</v>
      </c>
      <c r="E17" s="14">
        <f t="shared" si="1"/>
        <v>0.46023993508066469</v>
      </c>
      <c r="F17" s="17">
        <f t="shared" si="2"/>
        <v>0.53976006491933526</v>
      </c>
      <c r="G17" s="14" t="str">
        <f t="shared" si="3"/>
        <v/>
      </c>
      <c r="H17" s="17">
        <f t="shared" si="4"/>
        <v>0.53976006491933526</v>
      </c>
      <c r="I17" s="18"/>
    </row>
    <row r="18" spans="1:9" ht="15.75" x14ac:dyDescent="0.25">
      <c r="A18" s="3">
        <v>16</v>
      </c>
      <c r="B18" s="6">
        <v>827036</v>
      </c>
      <c r="C18" s="9">
        <v>568964</v>
      </c>
      <c r="D18" s="12">
        <f t="shared" si="0"/>
        <v>1396000</v>
      </c>
      <c r="E18" s="14">
        <f t="shared" si="1"/>
        <v>0.59243266475644696</v>
      </c>
      <c r="F18" s="17">
        <f t="shared" si="2"/>
        <v>0.40756733524355299</v>
      </c>
      <c r="G18" s="14">
        <f t="shared" si="3"/>
        <v>0.59243266475644696</v>
      </c>
      <c r="H18" s="17" t="str">
        <f t="shared" si="4"/>
        <v/>
      </c>
      <c r="I18" s="18"/>
    </row>
    <row r="19" spans="1:9" ht="15.75" x14ac:dyDescent="0.25">
      <c r="A19" s="3">
        <v>17</v>
      </c>
      <c r="B19" s="6">
        <v>849289</v>
      </c>
      <c r="C19" s="9">
        <v>691311</v>
      </c>
      <c r="D19" s="12">
        <f t="shared" si="0"/>
        <v>1540600</v>
      </c>
      <c r="E19" s="14">
        <f t="shared" si="1"/>
        <v>0.5512715825003246</v>
      </c>
      <c r="F19" s="17">
        <f t="shared" si="2"/>
        <v>0.44872841749967546</v>
      </c>
      <c r="G19" s="14">
        <f t="shared" si="3"/>
        <v>0.5512715825003246</v>
      </c>
      <c r="H19" s="17" t="str">
        <f t="shared" si="4"/>
        <v/>
      </c>
      <c r="I19" s="18"/>
    </row>
    <row r="20" spans="1:9" ht="15.75" x14ac:dyDescent="0.25">
      <c r="A20" s="3">
        <v>18</v>
      </c>
      <c r="B20" s="6">
        <v>1113129</v>
      </c>
      <c r="C20" s="9">
        <v>585538</v>
      </c>
      <c r="D20" s="12">
        <f t="shared" si="0"/>
        <v>1698667</v>
      </c>
      <c r="E20" s="14">
        <f t="shared" si="1"/>
        <v>0.6552955935448207</v>
      </c>
      <c r="F20" s="17">
        <f t="shared" si="2"/>
        <v>0.34470440645517925</v>
      </c>
      <c r="G20" s="14">
        <f t="shared" si="3"/>
        <v>0.6552955935448207</v>
      </c>
      <c r="H20" s="17" t="str">
        <f t="shared" si="4"/>
        <v/>
      </c>
      <c r="I20" s="18"/>
    </row>
    <row r="21" spans="1:9" ht="15.75" x14ac:dyDescent="0.25">
      <c r="A21" s="3">
        <v>19</v>
      </c>
      <c r="B21" s="6">
        <v>867653</v>
      </c>
      <c r="C21" s="9">
        <v>519215</v>
      </c>
      <c r="D21" s="12">
        <f t="shared" si="0"/>
        <v>1386868</v>
      </c>
      <c r="E21" s="14">
        <f t="shared" si="1"/>
        <v>0.62562046279818984</v>
      </c>
      <c r="F21" s="17">
        <f t="shared" si="2"/>
        <v>0.37437953720181011</v>
      </c>
      <c r="G21" s="14">
        <f t="shared" si="3"/>
        <v>0.62562046279818984</v>
      </c>
      <c r="H21" s="17" t="str">
        <f t="shared" si="4"/>
        <v/>
      </c>
      <c r="I21" s="18"/>
    </row>
    <row r="22" spans="1:9" ht="15.75" x14ac:dyDescent="0.25">
      <c r="A22" s="3">
        <v>20</v>
      </c>
      <c r="B22" s="6">
        <v>793901</v>
      </c>
      <c r="C22" s="9">
        <v>761463</v>
      </c>
      <c r="D22" s="12">
        <f t="shared" si="0"/>
        <v>1555364</v>
      </c>
      <c r="E22" s="14">
        <f t="shared" si="1"/>
        <v>0.51042778410712863</v>
      </c>
      <c r="F22" s="17">
        <f t="shared" si="2"/>
        <v>0.48957221589287137</v>
      </c>
      <c r="G22" s="14">
        <f t="shared" si="3"/>
        <v>0.51042778410712863</v>
      </c>
      <c r="H22" s="17" t="str">
        <f t="shared" si="4"/>
        <v/>
      </c>
      <c r="I22" s="18"/>
    </row>
    <row r="23" spans="1:9" ht="15.75" x14ac:dyDescent="0.25">
      <c r="A23" s="3">
        <v>21</v>
      </c>
      <c r="B23" s="6">
        <v>754653</v>
      </c>
      <c r="C23" s="9">
        <v>944453</v>
      </c>
      <c r="D23" s="12">
        <f t="shared" si="0"/>
        <v>1699106</v>
      </c>
      <c r="E23" s="14">
        <f t="shared" si="1"/>
        <v>0.44414709853299322</v>
      </c>
      <c r="F23" s="17">
        <f t="shared" si="2"/>
        <v>0.55585290146700672</v>
      </c>
      <c r="G23" s="14" t="str">
        <f t="shared" si="3"/>
        <v/>
      </c>
      <c r="H23" s="17">
        <f t="shared" si="4"/>
        <v>0.55585290146700672</v>
      </c>
      <c r="I23" s="18"/>
    </row>
    <row r="24" spans="1:9" ht="15.75" x14ac:dyDescent="0.25">
      <c r="A24" s="3">
        <v>22</v>
      </c>
      <c r="B24" s="6">
        <v>955516</v>
      </c>
      <c r="C24" s="9">
        <v>468547</v>
      </c>
      <c r="D24" s="12">
        <f t="shared" si="0"/>
        <v>1424063</v>
      </c>
      <c r="E24" s="14">
        <f t="shared" si="1"/>
        <v>0.67097874181128225</v>
      </c>
      <c r="F24" s="17">
        <f t="shared" si="2"/>
        <v>0.32902125818871775</v>
      </c>
      <c r="G24" s="14">
        <f t="shared" si="3"/>
        <v>0.67097874181128225</v>
      </c>
      <c r="H24" s="17" t="str">
        <f t="shared" si="4"/>
        <v/>
      </c>
      <c r="I24" s="18"/>
    </row>
    <row r="25" spans="1:9" ht="15.75" x14ac:dyDescent="0.25">
      <c r="A25" s="3">
        <v>23</v>
      </c>
      <c r="B25" s="6">
        <v>573606</v>
      </c>
      <c r="C25" s="9">
        <v>981443</v>
      </c>
      <c r="D25" s="12">
        <f t="shared" si="0"/>
        <v>1555049</v>
      </c>
      <c r="E25" s="14">
        <f t="shared" si="1"/>
        <v>0.36886683313516166</v>
      </c>
      <c r="F25" s="17">
        <f t="shared" si="2"/>
        <v>0.63113316686483834</v>
      </c>
      <c r="G25" s="14" t="str">
        <f t="shared" si="3"/>
        <v/>
      </c>
      <c r="H25" s="17">
        <f t="shared" si="4"/>
        <v>0.63113316686483834</v>
      </c>
      <c r="I25" s="18"/>
    </row>
    <row r="26" spans="1:9" ht="15.75" x14ac:dyDescent="0.25">
      <c r="A26" s="3">
        <v>24</v>
      </c>
      <c r="B26" s="6">
        <v>704876</v>
      </c>
      <c r="C26" s="9">
        <v>957635</v>
      </c>
      <c r="D26" s="12">
        <f t="shared" si="0"/>
        <v>1662511</v>
      </c>
      <c r="E26" s="14">
        <f t="shared" si="1"/>
        <v>0.42398275861031898</v>
      </c>
      <c r="F26" s="17">
        <f t="shared" si="2"/>
        <v>0.57601724138968102</v>
      </c>
      <c r="G26" s="14" t="str">
        <f t="shared" si="3"/>
        <v/>
      </c>
      <c r="H26" s="17">
        <f t="shared" si="4"/>
        <v>0.57601724138968102</v>
      </c>
      <c r="I26" s="18"/>
    </row>
    <row r="27" spans="1:9" ht="15.75" x14ac:dyDescent="0.25">
      <c r="A27" s="3">
        <v>25</v>
      </c>
      <c r="B27" s="6">
        <v>802988</v>
      </c>
      <c r="C27" s="9">
        <v>611434</v>
      </c>
      <c r="D27" s="12">
        <f t="shared" si="0"/>
        <v>1414422</v>
      </c>
      <c r="E27" s="14">
        <f t="shared" si="1"/>
        <v>0.56771458588738011</v>
      </c>
      <c r="F27" s="17">
        <f t="shared" si="2"/>
        <v>0.43228541411261984</v>
      </c>
      <c r="G27" s="14">
        <f t="shared" si="3"/>
        <v>0.56771458588738011</v>
      </c>
      <c r="H27" s="17" t="str">
        <f t="shared" si="4"/>
        <v/>
      </c>
      <c r="I27" s="18"/>
    </row>
    <row r="28" spans="1:9" ht="15.75" x14ac:dyDescent="0.25">
      <c r="A28" s="3">
        <v>26</v>
      </c>
      <c r="B28" s="6">
        <v>961152</v>
      </c>
      <c r="C28" s="9">
        <v>485571</v>
      </c>
      <c r="D28" s="12">
        <f t="shared" si="0"/>
        <v>1446723</v>
      </c>
      <c r="E28" s="14">
        <f t="shared" si="1"/>
        <v>0.66436491297919509</v>
      </c>
      <c r="F28" s="17">
        <f t="shared" si="2"/>
        <v>0.33563508702080497</v>
      </c>
      <c r="G28" s="14">
        <f t="shared" si="3"/>
        <v>0.66436491297919509</v>
      </c>
      <c r="H28" s="17" t="str">
        <f t="shared" si="4"/>
        <v/>
      </c>
      <c r="I28" s="18"/>
    </row>
    <row r="29" spans="1:9" ht="15.75" x14ac:dyDescent="0.25">
      <c r="A29" s="3">
        <v>27</v>
      </c>
      <c r="B29" s="6">
        <v>868676</v>
      </c>
      <c r="C29" s="9">
        <v>380450</v>
      </c>
      <c r="D29" s="12">
        <f t="shared" si="0"/>
        <v>1249126</v>
      </c>
      <c r="E29" s="14">
        <f t="shared" si="1"/>
        <v>0.69542704258817767</v>
      </c>
      <c r="F29" s="17">
        <f t="shared" si="2"/>
        <v>0.30457295741182233</v>
      </c>
      <c r="G29" s="14">
        <f t="shared" si="3"/>
        <v>0.69542704258817767</v>
      </c>
      <c r="H29" s="17" t="str">
        <f t="shared" si="4"/>
        <v/>
      </c>
      <c r="I29" s="18"/>
    </row>
    <row r="30" spans="1:9" ht="15.75" x14ac:dyDescent="0.25">
      <c r="A30" s="3">
        <v>28</v>
      </c>
      <c r="B30" s="6">
        <v>1050031</v>
      </c>
      <c r="C30" s="9">
        <v>235817</v>
      </c>
      <c r="D30" s="12">
        <f t="shared" si="0"/>
        <v>1285848</v>
      </c>
      <c r="E30" s="14">
        <f t="shared" si="1"/>
        <v>0.81660585076929781</v>
      </c>
      <c r="F30" s="17">
        <f t="shared" si="2"/>
        <v>0.18339414923070224</v>
      </c>
      <c r="G30" s="14">
        <f t="shared" si="3"/>
        <v>0.81660585076929781</v>
      </c>
      <c r="H30" s="17" t="str">
        <f t="shared" si="4"/>
        <v/>
      </c>
      <c r="I30" s="18"/>
    </row>
    <row r="31" spans="1:9" ht="15.75" x14ac:dyDescent="0.25">
      <c r="A31" s="3">
        <v>29</v>
      </c>
      <c r="B31" s="6">
        <v>787417</v>
      </c>
      <c r="C31" s="9">
        <v>149467</v>
      </c>
      <c r="D31" s="12">
        <f t="shared" si="0"/>
        <v>936884</v>
      </c>
      <c r="E31" s="14">
        <f t="shared" si="1"/>
        <v>0.84046370735331166</v>
      </c>
      <c r="F31" s="17">
        <f t="shared" si="2"/>
        <v>0.15953629264668839</v>
      </c>
      <c r="G31" s="14">
        <f t="shared" si="3"/>
        <v>0.84046370735331166</v>
      </c>
      <c r="H31" s="17" t="str">
        <f t="shared" si="4"/>
        <v/>
      </c>
      <c r="I31" s="18"/>
    </row>
    <row r="32" spans="1:9" ht="15.75" x14ac:dyDescent="0.25">
      <c r="A32" s="3">
        <v>30</v>
      </c>
      <c r="B32" s="6">
        <v>1133929</v>
      </c>
      <c r="C32" s="9">
        <v>464089</v>
      </c>
      <c r="D32" s="12">
        <f t="shared" si="0"/>
        <v>1598018</v>
      </c>
      <c r="E32" s="14">
        <f t="shared" si="1"/>
        <v>0.70958462295168134</v>
      </c>
      <c r="F32" s="17">
        <f t="shared" si="2"/>
        <v>0.2904153770483186</v>
      </c>
      <c r="G32" s="14">
        <f t="shared" si="3"/>
        <v>0.70958462295168134</v>
      </c>
      <c r="H32" s="17" t="str">
        <f t="shared" si="4"/>
        <v/>
      </c>
      <c r="I32" s="18"/>
    </row>
    <row r="33" spans="1:9" ht="15.75" x14ac:dyDescent="0.25">
      <c r="A33" s="3">
        <v>31</v>
      </c>
      <c r="B33" s="6">
        <v>1168149</v>
      </c>
      <c r="C33" s="9">
        <v>435525</v>
      </c>
      <c r="D33" s="12">
        <f t="shared" si="0"/>
        <v>1603674</v>
      </c>
      <c r="E33" s="14">
        <f t="shared" si="1"/>
        <v>0.72842048945109794</v>
      </c>
      <c r="F33" s="17">
        <f t="shared" si="2"/>
        <v>0.27157951054890206</v>
      </c>
      <c r="G33" s="14">
        <f t="shared" si="3"/>
        <v>0.72842048945109794</v>
      </c>
      <c r="H33" s="17" t="str">
        <f t="shared" si="4"/>
        <v/>
      </c>
      <c r="I33" s="18"/>
    </row>
    <row r="34" spans="1:9" ht="15.75" x14ac:dyDescent="0.25">
      <c r="A34" s="3">
        <v>32</v>
      </c>
      <c r="B34" s="6">
        <v>802615</v>
      </c>
      <c r="C34" s="9">
        <v>473841</v>
      </c>
      <c r="D34" s="12">
        <f t="shared" si="0"/>
        <v>1276456</v>
      </c>
      <c r="E34" s="14">
        <f t="shared" si="1"/>
        <v>0.62878391421247581</v>
      </c>
      <c r="F34" s="17">
        <f t="shared" si="2"/>
        <v>0.37121608578752419</v>
      </c>
      <c r="G34" s="14">
        <f t="shared" si="3"/>
        <v>0.62878391421247581</v>
      </c>
      <c r="H34" s="17" t="str">
        <f t="shared" si="4"/>
        <v/>
      </c>
      <c r="I34" s="18"/>
    </row>
    <row r="35" spans="1:9" ht="15.75" x14ac:dyDescent="0.25">
      <c r="A35" s="3">
        <v>33</v>
      </c>
      <c r="B35" s="6">
        <v>1008524</v>
      </c>
      <c r="C35" s="9">
        <v>542198</v>
      </c>
      <c r="D35" s="12">
        <f t="shared" si="0"/>
        <v>1550722</v>
      </c>
      <c r="E35" s="14">
        <f t="shared" si="1"/>
        <v>0.65035770434674944</v>
      </c>
      <c r="F35" s="17">
        <f t="shared" si="2"/>
        <v>0.34964229565325056</v>
      </c>
      <c r="G35" s="14">
        <f t="shared" si="3"/>
        <v>0.65035770434674944</v>
      </c>
      <c r="H35" s="17" t="str">
        <f t="shared" si="4"/>
        <v/>
      </c>
      <c r="I35" s="18"/>
    </row>
    <row r="36" spans="1:9" ht="15.75" x14ac:dyDescent="0.25">
      <c r="A36" s="3">
        <v>34</v>
      </c>
      <c r="B36" s="6">
        <v>816662</v>
      </c>
      <c r="C36" s="9">
        <v>728087</v>
      </c>
      <c r="D36" s="12">
        <f t="shared" si="0"/>
        <v>1544749</v>
      </c>
      <c r="E36" s="14">
        <f t="shared" si="1"/>
        <v>0.52866970621117093</v>
      </c>
      <c r="F36" s="17">
        <f t="shared" si="2"/>
        <v>0.47133029378882912</v>
      </c>
      <c r="G36" s="14">
        <f t="shared" si="3"/>
        <v>0.52866970621117093</v>
      </c>
      <c r="H36" s="17" t="str">
        <f t="shared" si="4"/>
        <v/>
      </c>
      <c r="I36" s="18"/>
    </row>
    <row r="37" spans="1:9" ht="15.75" x14ac:dyDescent="0.25">
      <c r="A37" s="3">
        <v>35</v>
      </c>
      <c r="B37" s="6">
        <v>770319</v>
      </c>
      <c r="C37" s="9">
        <v>882948</v>
      </c>
      <c r="D37" s="12">
        <f t="shared" si="0"/>
        <v>1653267</v>
      </c>
      <c r="E37" s="14">
        <f t="shared" si="1"/>
        <v>0.46593744386115493</v>
      </c>
      <c r="F37" s="17">
        <f t="shared" si="2"/>
        <v>0.53406255613884512</v>
      </c>
      <c r="G37" s="14" t="str">
        <f t="shared" si="3"/>
        <v/>
      </c>
      <c r="H37" s="17">
        <f t="shared" si="4"/>
        <v>0.53406255613884512</v>
      </c>
      <c r="I37" s="18"/>
    </row>
    <row r="38" spans="1:9" ht="15.75" x14ac:dyDescent="0.25">
      <c r="A38" s="3">
        <v>36</v>
      </c>
      <c r="B38" s="6">
        <v>680259</v>
      </c>
      <c r="C38" s="9">
        <v>905752</v>
      </c>
      <c r="D38" s="12">
        <f t="shared" si="0"/>
        <v>1586011</v>
      </c>
      <c r="E38" s="14">
        <f t="shared" si="1"/>
        <v>0.42891190540292595</v>
      </c>
      <c r="F38" s="17">
        <f t="shared" si="2"/>
        <v>0.57108809459707399</v>
      </c>
      <c r="G38" s="14" t="str">
        <f t="shared" si="3"/>
        <v/>
      </c>
      <c r="H38" s="17">
        <f t="shared" si="4"/>
        <v>0.57108809459707399</v>
      </c>
      <c r="I38" s="18"/>
    </row>
    <row r="39" spans="1:9" ht="15.75" x14ac:dyDescent="0.25">
      <c r="A39" s="3">
        <v>37</v>
      </c>
      <c r="B39" s="6">
        <v>673308</v>
      </c>
      <c r="C39" s="9">
        <v>847672</v>
      </c>
      <c r="D39" s="12">
        <f t="shared" si="0"/>
        <v>1520980</v>
      </c>
      <c r="E39" s="14">
        <f t="shared" si="1"/>
        <v>0.44268037712527447</v>
      </c>
      <c r="F39" s="17">
        <f t="shared" si="2"/>
        <v>0.55731962287472547</v>
      </c>
      <c r="G39" s="14" t="str">
        <f t="shared" si="3"/>
        <v/>
      </c>
      <c r="H39" s="17">
        <f t="shared" si="4"/>
        <v>0.55731962287472547</v>
      </c>
      <c r="I39" s="18"/>
    </row>
    <row r="40" spans="1:9" ht="15.75" x14ac:dyDescent="0.25">
      <c r="A40" s="3">
        <v>38</v>
      </c>
      <c r="B40" s="6">
        <v>699843</v>
      </c>
      <c r="C40" s="9">
        <v>858909</v>
      </c>
      <c r="D40" s="12">
        <f t="shared" si="0"/>
        <v>1558752</v>
      </c>
      <c r="E40" s="14">
        <f t="shared" si="1"/>
        <v>0.4489764888834144</v>
      </c>
      <c r="F40" s="17">
        <f t="shared" si="2"/>
        <v>0.55102351111658554</v>
      </c>
      <c r="G40" s="14" t="str">
        <f t="shared" si="3"/>
        <v/>
      </c>
      <c r="H40" s="17">
        <f t="shared" si="4"/>
        <v>0.55102351111658554</v>
      </c>
      <c r="I40" s="18"/>
    </row>
  </sheetData>
  <mergeCells count="7">
    <mergeCell ref="J1:J2"/>
    <mergeCell ref="J4:M4"/>
    <mergeCell ref="K5:M5"/>
    <mergeCell ref="K6:M6"/>
    <mergeCell ref="B1:C1"/>
    <mergeCell ref="E1:F1"/>
    <mergeCell ref="G1:H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0"/>
  <sheetViews>
    <sheetView workbookViewId="0">
      <selection activeCell="A2" sqref="A2"/>
    </sheetView>
  </sheetViews>
  <sheetFormatPr defaultColWidth="9.28515625" defaultRowHeight="12.75" x14ac:dyDescent="0.2"/>
  <cols>
    <col min="1" max="1" width="9.42578125" customWidth="1"/>
    <col min="2" max="3" width="7.140625" customWidth="1"/>
    <col min="4" max="4" width="3.28515625" hidden="1" customWidth="1"/>
    <col min="5" max="5" width="0" hidden="1" customWidth="1"/>
    <col min="6" max="7" width="8.5703125" hidden="1" customWidth="1"/>
    <col min="9" max="9" width="29" customWidth="1"/>
    <col min="10" max="10" width="14.28515625" customWidth="1"/>
    <col min="11" max="12" width="14.140625" customWidth="1"/>
  </cols>
  <sheetData>
    <row r="1" spans="1:12" ht="15.75" customHeight="1" x14ac:dyDescent="0.25">
      <c r="A1" s="30"/>
      <c r="B1" s="63" t="s">
        <v>1</v>
      </c>
      <c r="C1" s="64"/>
      <c r="D1" s="33"/>
      <c r="E1" s="69" t="s">
        <v>10</v>
      </c>
      <c r="F1" s="70"/>
      <c r="G1" s="71"/>
      <c r="H1" s="18"/>
      <c r="I1" s="53" t="s">
        <v>11</v>
      </c>
      <c r="J1" s="21" t="s">
        <v>2</v>
      </c>
      <c r="K1" s="24"/>
      <c r="L1" s="41">
        <f>MEDIAN(B2:B40)</f>
        <v>0.48417158740986665</v>
      </c>
    </row>
    <row r="2" spans="1:12" ht="16.5" customHeight="1" x14ac:dyDescent="0.25">
      <c r="A2" s="2" t="s">
        <v>0</v>
      </c>
      <c r="B2" s="31" t="s">
        <v>2</v>
      </c>
      <c r="C2" s="32" t="s">
        <v>3</v>
      </c>
      <c r="D2" s="33"/>
      <c r="E2" s="34" t="s">
        <v>0</v>
      </c>
      <c r="F2" s="36" t="s">
        <v>2</v>
      </c>
      <c r="G2" s="39" t="s">
        <v>3</v>
      </c>
      <c r="H2" s="18"/>
      <c r="I2" s="54"/>
      <c r="J2" s="22" t="s">
        <v>3</v>
      </c>
      <c r="K2" s="25"/>
      <c r="L2" s="42">
        <f>MEDIAN(C2:C40)</f>
        <v>0.51582841259013335</v>
      </c>
    </row>
    <row r="3" spans="1:12" ht="15.75" customHeight="1" x14ac:dyDescent="0.25">
      <c r="A3" s="2">
        <v>1</v>
      </c>
      <c r="B3" s="13">
        <f>'Lopsided Margins'!E3</f>
        <v>0.46342714893309978</v>
      </c>
      <c r="C3" s="16">
        <f>'Lopsided Margins'!F3</f>
        <v>0.53657285106690022</v>
      </c>
      <c r="D3" s="33">
        <f>RANK(B3,$B$3:$B$3)</f>
        <v>1</v>
      </c>
      <c r="E3" s="34">
        <v>1</v>
      </c>
      <c r="F3" s="37" t="e">
        <f t="shared" ref="F3:F40" si="0">INDEX($B$3:$B$3,MATCH(14,$D$3:$D$3,0))</f>
        <v>#N/A</v>
      </c>
      <c r="G3" s="40" t="e">
        <f t="shared" ref="G3:G40" si="1">INDEX($C$3:$C$3,MATCH(14,$D$3:$D$3,0))</f>
        <v>#N/A</v>
      </c>
      <c r="H3" s="18"/>
      <c r="I3" s="53" t="s">
        <v>12</v>
      </c>
      <c r="J3" s="21" t="s">
        <v>2</v>
      </c>
      <c r="K3" s="24"/>
      <c r="L3" s="41">
        <f>AVERAGE(B2:B40)</f>
        <v>0.52822844005138447</v>
      </c>
    </row>
    <row r="4" spans="1:12" ht="16.5" customHeight="1" x14ac:dyDescent="0.25">
      <c r="A4" s="3">
        <v>2</v>
      </c>
      <c r="B4" s="14">
        <f>'Lopsided Margins'!E4</f>
        <v>0.42607149134332101</v>
      </c>
      <c r="C4" s="17">
        <f>'Lopsided Margins'!F4</f>
        <v>0.57392850865667899</v>
      </c>
      <c r="E4" s="35">
        <v>2</v>
      </c>
      <c r="F4" s="38" t="e">
        <f t="shared" si="0"/>
        <v>#N/A</v>
      </c>
      <c r="G4" s="38" t="e">
        <f t="shared" si="1"/>
        <v>#N/A</v>
      </c>
      <c r="H4" s="18"/>
      <c r="I4" s="54"/>
      <c r="J4" s="22" t="s">
        <v>3</v>
      </c>
      <c r="K4" s="25"/>
      <c r="L4" s="42">
        <f>AVERAGE(C2:C40)</f>
        <v>0.47177155994861542</v>
      </c>
    </row>
    <row r="5" spans="1:12" ht="15.75" customHeight="1" x14ac:dyDescent="0.25">
      <c r="A5" s="3">
        <v>3</v>
      </c>
      <c r="B5" s="14">
        <f>'Lopsided Margins'!E5</f>
        <v>0.37175624340621333</v>
      </c>
      <c r="C5" s="17">
        <f>'Lopsided Margins'!F5</f>
        <v>0.62824375659378662</v>
      </c>
      <c r="E5" s="35">
        <v>3</v>
      </c>
      <c r="F5" s="38" t="e">
        <f t="shared" si="0"/>
        <v>#N/A</v>
      </c>
      <c r="G5" s="38" t="e">
        <f t="shared" si="1"/>
        <v>#N/A</v>
      </c>
      <c r="H5" s="18"/>
      <c r="I5" s="53" t="s">
        <v>13</v>
      </c>
      <c r="J5" s="21" t="s">
        <v>2</v>
      </c>
      <c r="K5" s="24"/>
      <c r="L5" s="41">
        <f>L3-L1</f>
        <v>4.4056852641517819E-2</v>
      </c>
    </row>
    <row r="6" spans="1:12" ht="16.5" customHeight="1" x14ac:dyDescent="0.25">
      <c r="A6" s="3">
        <v>4</v>
      </c>
      <c r="B6" s="14">
        <f>'Lopsided Margins'!E6</f>
        <v>0.44051513265043041</v>
      </c>
      <c r="C6" s="17">
        <f>'Lopsided Margins'!F6</f>
        <v>0.55948486734956959</v>
      </c>
      <c r="E6" s="35">
        <v>4</v>
      </c>
      <c r="F6" s="38" t="e">
        <f t="shared" si="0"/>
        <v>#N/A</v>
      </c>
      <c r="G6" s="38" t="e">
        <f t="shared" si="1"/>
        <v>#N/A</v>
      </c>
      <c r="H6" s="18"/>
      <c r="I6" s="54"/>
      <c r="J6" s="22" t="s">
        <v>3</v>
      </c>
      <c r="K6" s="25"/>
      <c r="L6" s="42">
        <f>L4-L2</f>
        <v>-4.405685264151793E-2</v>
      </c>
    </row>
    <row r="7" spans="1:12" ht="16.5" customHeight="1" x14ac:dyDescent="0.25">
      <c r="A7" s="3">
        <v>5</v>
      </c>
      <c r="B7" s="14">
        <f>'Lopsided Margins'!E7</f>
        <v>0.42328743970773691</v>
      </c>
      <c r="C7" s="17">
        <f>'Lopsided Margins'!F7</f>
        <v>0.57671256029226314</v>
      </c>
      <c r="E7" s="35">
        <v>5</v>
      </c>
      <c r="F7" s="38" t="e">
        <f t="shared" si="0"/>
        <v>#N/A</v>
      </c>
      <c r="G7" s="38" t="e">
        <f t="shared" si="1"/>
        <v>#N/A</v>
      </c>
      <c r="H7" s="18"/>
      <c r="I7" s="10"/>
      <c r="J7" s="10"/>
      <c r="K7" s="10"/>
      <c r="L7" s="10"/>
    </row>
    <row r="8" spans="1:12" ht="15.75" customHeight="1" x14ac:dyDescent="0.25">
      <c r="A8" s="3">
        <v>6</v>
      </c>
      <c r="B8" s="14">
        <f>'Lopsided Margins'!E8</f>
        <v>0.39723984037308713</v>
      </c>
      <c r="C8" s="17">
        <f>'Lopsided Margins'!F8</f>
        <v>0.60276015962691287</v>
      </c>
      <c r="E8" s="35">
        <v>6</v>
      </c>
      <c r="F8" s="38" t="e">
        <f t="shared" si="0"/>
        <v>#N/A</v>
      </c>
      <c r="G8" s="38" t="e">
        <f t="shared" si="1"/>
        <v>#N/A</v>
      </c>
      <c r="H8" s="18"/>
      <c r="I8" s="55" t="s">
        <v>14</v>
      </c>
      <c r="J8" s="56"/>
      <c r="K8" s="56"/>
      <c r="L8" s="57"/>
    </row>
    <row r="9" spans="1:12" ht="15.75" customHeight="1" x14ac:dyDescent="0.25">
      <c r="A9" s="3">
        <v>7</v>
      </c>
      <c r="B9" s="14">
        <f>'Lopsided Margins'!E9</f>
        <v>0.43687673230613705</v>
      </c>
      <c r="C9" s="17">
        <f>'Lopsided Margins'!F9</f>
        <v>0.56312326769386289</v>
      </c>
      <c r="E9" s="35">
        <v>7</v>
      </c>
      <c r="F9" s="38" t="e">
        <f t="shared" si="0"/>
        <v>#N/A</v>
      </c>
      <c r="G9" s="38" t="e">
        <f t="shared" si="1"/>
        <v>#N/A</v>
      </c>
      <c r="H9" s="18"/>
      <c r="I9" s="19" t="str">
        <f>IF(MAX(L5:L6)=L5,J6,J5)</f>
        <v>Rep</v>
      </c>
      <c r="J9" s="58" t="s">
        <v>15</v>
      </c>
      <c r="K9" s="58"/>
      <c r="L9" s="59"/>
    </row>
    <row r="10" spans="1:12" ht="16.5" customHeight="1" x14ac:dyDescent="0.25">
      <c r="A10" s="3">
        <v>8</v>
      </c>
      <c r="B10" s="14">
        <f>'Lopsided Margins'!E10</f>
        <v>0.35740818317576473</v>
      </c>
      <c r="C10" s="17">
        <f>'Lopsided Margins'!F10</f>
        <v>0.64259181682423527</v>
      </c>
      <c r="E10" s="35">
        <v>8</v>
      </c>
      <c r="F10" s="38" t="e">
        <f t="shared" si="0"/>
        <v>#N/A</v>
      </c>
      <c r="G10" s="38" t="e">
        <f t="shared" si="1"/>
        <v>#N/A</v>
      </c>
      <c r="H10" s="18"/>
      <c r="I10" s="20"/>
      <c r="J10" s="60">
        <f>ABS(MIN(L5:L6))</f>
        <v>4.405685264151793E-2</v>
      </c>
      <c r="K10" s="61"/>
      <c r="L10" s="62"/>
    </row>
    <row r="11" spans="1:12" ht="15.75" customHeight="1" x14ac:dyDescent="0.25">
      <c r="A11" s="3">
        <v>9</v>
      </c>
      <c r="B11" s="14">
        <f>'Lopsided Margins'!E11</f>
        <v>0.43417915072969393</v>
      </c>
      <c r="C11" s="17">
        <f>'Lopsided Margins'!F11</f>
        <v>0.56582084927030607</v>
      </c>
      <c r="E11" s="35">
        <v>9</v>
      </c>
      <c r="F11" s="38" t="e">
        <f t="shared" si="0"/>
        <v>#N/A</v>
      </c>
      <c r="G11" s="38" t="e">
        <f t="shared" si="1"/>
        <v>#N/A</v>
      </c>
      <c r="H11" s="18"/>
      <c r="I11" s="10"/>
      <c r="J11" s="10"/>
      <c r="K11" s="10"/>
      <c r="L11" s="10"/>
    </row>
    <row r="12" spans="1:12" ht="15.75" customHeight="1" x14ac:dyDescent="0.25">
      <c r="A12" s="3">
        <v>10</v>
      </c>
      <c r="B12" s="14">
        <f>'Lopsided Margins'!E12</f>
        <v>0.37845257642868985</v>
      </c>
      <c r="C12" s="17">
        <f>'Lopsided Margins'!F12</f>
        <v>0.6215474235713101</v>
      </c>
      <c r="E12" s="35">
        <v>10</v>
      </c>
      <c r="F12" s="38" t="e">
        <f t="shared" si="0"/>
        <v>#N/A</v>
      </c>
      <c r="G12" s="38" t="e">
        <f t="shared" si="1"/>
        <v>#N/A</v>
      </c>
      <c r="H12" s="18"/>
      <c r="I12" s="10"/>
      <c r="J12" s="10"/>
      <c r="K12" s="10"/>
      <c r="L12" s="10"/>
    </row>
    <row r="13" spans="1:12" ht="15.75" customHeight="1" x14ac:dyDescent="0.25">
      <c r="A13" s="3">
        <v>11</v>
      </c>
      <c r="B13" s="14">
        <f>'Lopsided Margins'!E13</f>
        <v>0.52994509986837912</v>
      </c>
      <c r="C13" s="17">
        <f>'Lopsided Margins'!F13</f>
        <v>0.47005490013162093</v>
      </c>
      <c r="E13" s="35">
        <v>11</v>
      </c>
      <c r="F13" s="38" t="e">
        <f t="shared" si="0"/>
        <v>#N/A</v>
      </c>
      <c r="G13" s="38" t="e">
        <f t="shared" si="1"/>
        <v>#N/A</v>
      </c>
      <c r="H13" s="18"/>
      <c r="I13" s="10"/>
      <c r="J13" s="10"/>
      <c r="K13" s="10"/>
      <c r="L13" s="10"/>
    </row>
    <row r="14" spans="1:12" ht="15.75" customHeight="1" x14ac:dyDescent="0.25">
      <c r="A14" s="3">
        <v>12</v>
      </c>
      <c r="B14" s="14">
        <f>'Lopsided Margins'!E14</f>
        <v>0.50240573095857832</v>
      </c>
      <c r="C14" s="17">
        <f>'Lopsided Margins'!F14</f>
        <v>0.49759426904142168</v>
      </c>
      <c r="E14" s="35">
        <v>12</v>
      </c>
      <c r="F14" s="38" t="e">
        <f t="shared" si="0"/>
        <v>#N/A</v>
      </c>
      <c r="G14" s="38" t="e">
        <f t="shared" si="1"/>
        <v>#N/A</v>
      </c>
      <c r="H14" s="18"/>
      <c r="I14" s="10"/>
      <c r="J14" s="10"/>
      <c r="K14" s="10"/>
      <c r="L14" s="10"/>
    </row>
    <row r="15" spans="1:12" ht="15.75" customHeight="1" x14ac:dyDescent="0.25">
      <c r="A15" s="3">
        <v>13</v>
      </c>
      <c r="B15" s="14">
        <f>'Lopsided Margins'!E15</f>
        <v>0.42077335301397933</v>
      </c>
      <c r="C15" s="17">
        <f>'Lopsided Margins'!F15</f>
        <v>0.57922664698602067</v>
      </c>
      <c r="E15" s="35">
        <v>13</v>
      </c>
      <c r="F15" s="38" t="e">
        <f t="shared" si="0"/>
        <v>#N/A</v>
      </c>
      <c r="G15" s="38" t="e">
        <f t="shared" si="1"/>
        <v>#N/A</v>
      </c>
      <c r="H15" s="18"/>
      <c r="I15" s="10"/>
      <c r="J15" s="10"/>
      <c r="K15" s="10"/>
      <c r="L15" s="10"/>
    </row>
    <row r="16" spans="1:12" ht="15.75" customHeight="1" x14ac:dyDescent="0.25">
      <c r="A16" s="3">
        <v>14</v>
      </c>
      <c r="B16" s="14">
        <f>'Lopsided Margins'!E16</f>
        <v>0.57018039215686278</v>
      </c>
      <c r="C16" s="17">
        <f>'Lopsided Margins'!F16</f>
        <v>0.42981960784313727</v>
      </c>
      <c r="E16" s="35">
        <v>14</v>
      </c>
      <c r="F16" s="38" t="e">
        <f t="shared" si="0"/>
        <v>#N/A</v>
      </c>
      <c r="G16" s="38" t="e">
        <f t="shared" si="1"/>
        <v>#N/A</v>
      </c>
      <c r="H16" s="18"/>
      <c r="I16" s="10"/>
      <c r="J16" s="10"/>
      <c r="K16" s="10"/>
      <c r="L16" s="10"/>
    </row>
    <row r="17" spans="1:8" ht="15.75" x14ac:dyDescent="0.25">
      <c r="A17" s="3">
        <v>15</v>
      </c>
      <c r="B17" s="14">
        <f>'Lopsided Margins'!E17</f>
        <v>0.46023993508066469</v>
      </c>
      <c r="C17" s="17">
        <f>'Lopsided Margins'!F17</f>
        <v>0.53976006491933526</v>
      </c>
      <c r="E17" s="35">
        <v>15</v>
      </c>
      <c r="F17" s="38" t="e">
        <f t="shared" si="0"/>
        <v>#N/A</v>
      </c>
      <c r="G17" s="38" t="e">
        <f t="shared" si="1"/>
        <v>#N/A</v>
      </c>
      <c r="H17" s="18"/>
    </row>
    <row r="18" spans="1:8" ht="15.75" x14ac:dyDescent="0.25">
      <c r="A18" s="3">
        <v>16</v>
      </c>
      <c r="B18" s="14">
        <f>'Lopsided Margins'!E18</f>
        <v>0.59243266475644696</v>
      </c>
      <c r="C18" s="17">
        <f>'Lopsided Margins'!F18</f>
        <v>0.40756733524355299</v>
      </c>
      <c r="E18" s="35">
        <v>16</v>
      </c>
      <c r="F18" s="38" t="e">
        <f t="shared" si="0"/>
        <v>#N/A</v>
      </c>
      <c r="G18" s="38" t="e">
        <f t="shared" si="1"/>
        <v>#N/A</v>
      </c>
      <c r="H18" s="18"/>
    </row>
    <row r="19" spans="1:8" ht="15.75" x14ac:dyDescent="0.25">
      <c r="A19" s="3">
        <v>17</v>
      </c>
      <c r="B19" s="14">
        <f>'Lopsided Margins'!E19</f>
        <v>0.5512715825003246</v>
      </c>
      <c r="C19" s="17">
        <f>'Lopsided Margins'!F19</f>
        <v>0.44872841749967546</v>
      </c>
      <c r="E19" s="35">
        <v>17</v>
      </c>
      <c r="F19" s="38" t="e">
        <f t="shared" si="0"/>
        <v>#N/A</v>
      </c>
      <c r="G19" s="38" t="e">
        <f t="shared" si="1"/>
        <v>#N/A</v>
      </c>
      <c r="H19" s="18"/>
    </row>
    <row r="20" spans="1:8" ht="15.75" x14ac:dyDescent="0.25">
      <c r="A20" s="3">
        <v>18</v>
      </c>
      <c r="B20" s="14">
        <f>'Lopsided Margins'!E20</f>
        <v>0.6552955935448207</v>
      </c>
      <c r="C20" s="17">
        <f>'Lopsided Margins'!F20</f>
        <v>0.34470440645517925</v>
      </c>
      <c r="E20" s="35">
        <v>18</v>
      </c>
      <c r="F20" s="38" t="e">
        <f t="shared" si="0"/>
        <v>#N/A</v>
      </c>
      <c r="G20" s="38" t="e">
        <f t="shared" si="1"/>
        <v>#N/A</v>
      </c>
      <c r="H20" s="18"/>
    </row>
    <row r="21" spans="1:8" ht="15.75" x14ac:dyDescent="0.25">
      <c r="A21" s="3">
        <v>19</v>
      </c>
      <c r="B21" s="14">
        <f>'Lopsided Margins'!E21</f>
        <v>0.62562046279818984</v>
      </c>
      <c r="C21" s="17">
        <f>'Lopsided Margins'!F21</f>
        <v>0.37437953720181011</v>
      </c>
      <c r="E21" s="35">
        <v>19</v>
      </c>
      <c r="F21" s="38" t="e">
        <f t="shared" si="0"/>
        <v>#N/A</v>
      </c>
      <c r="G21" s="38" t="e">
        <f t="shared" si="1"/>
        <v>#N/A</v>
      </c>
      <c r="H21" s="18"/>
    </row>
    <row r="22" spans="1:8" ht="15.75" x14ac:dyDescent="0.25">
      <c r="A22" s="3">
        <v>20</v>
      </c>
      <c r="B22" s="14">
        <f>'Lopsided Margins'!E22</f>
        <v>0.51042778410712863</v>
      </c>
      <c r="C22" s="17">
        <f>'Lopsided Margins'!F22</f>
        <v>0.48957221589287137</v>
      </c>
      <c r="E22" s="35">
        <v>20</v>
      </c>
      <c r="F22" s="38" t="e">
        <f t="shared" si="0"/>
        <v>#N/A</v>
      </c>
      <c r="G22" s="38" t="e">
        <f t="shared" si="1"/>
        <v>#N/A</v>
      </c>
      <c r="H22" s="18"/>
    </row>
    <row r="23" spans="1:8" ht="15.75" x14ac:dyDescent="0.25">
      <c r="A23" s="3">
        <v>21</v>
      </c>
      <c r="B23" s="14">
        <f>'Lopsided Margins'!E23</f>
        <v>0.44414709853299322</v>
      </c>
      <c r="C23" s="17">
        <f>'Lopsided Margins'!F23</f>
        <v>0.55585290146700672</v>
      </c>
      <c r="E23" s="35">
        <v>21</v>
      </c>
      <c r="F23" s="38" t="e">
        <f t="shared" si="0"/>
        <v>#N/A</v>
      </c>
      <c r="G23" s="38" t="e">
        <f t="shared" si="1"/>
        <v>#N/A</v>
      </c>
      <c r="H23" s="18"/>
    </row>
    <row r="24" spans="1:8" ht="15.75" x14ac:dyDescent="0.25">
      <c r="A24" s="3">
        <v>22</v>
      </c>
      <c r="B24" s="14">
        <f>'Lopsided Margins'!E24</f>
        <v>0.67097874181128225</v>
      </c>
      <c r="C24" s="17">
        <f>'Lopsided Margins'!F24</f>
        <v>0.32902125818871775</v>
      </c>
      <c r="E24" s="35">
        <v>22</v>
      </c>
      <c r="F24" s="38" t="e">
        <f t="shared" si="0"/>
        <v>#N/A</v>
      </c>
      <c r="G24" s="38" t="e">
        <f t="shared" si="1"/>
        <v>#N/A</v>
      </c>
      <c r="H24" s="18"/>
    </row>
    <row r="25" spans="1:8" ht="15.75" x14ac:dyDescent="0.25">
      <c r="A25" s="3">
        <v>23</v>
      </c>
      <c r="B25" s="14">
        <f>'Lopsided Margins'!E25</f>
        <v>0.36886683313516166</v>
      </c>
      <c r="C25" s="17">
        <f>'Lopsided Margins'!F25</f>
        <v>0.63113316686483834</v>
      </c>
      <c r="E25" s="35">
        <v>23</v>
      </c>
      <c r="F25" s="38" t="e">
        <f t="shared" si="0"/>
        <v>#N/A</v>
      </c>
      <c r="G25" s="38" t="e">
        <f t="shared" si="1"/>
        <v>#N/A</v>
      </c>
      <c r="H25" s="18"/>
    </row>
    <row r="26" spans="1:8" ht="15.75" x14ac:dyDescent="0.25">
      <c r="A26" s="3">
        <v>24</v>
      </c>
      <c r="B26" s="14">
        <f>'Lopsided Margins'!E26</f>
        <v>0.42398275861031898</v>
      </c>
      <c r="C26" s="17">
        <f>'Lopsided Margins'!F26</f>
        <v>0.57601724138968102</v>
      </c>
      <c r="E26" s="35">
        <v>24</v>
      </c>
      <c r="F26" s="38" t="e">
        <f t="shared" si="0"/>
        <v>#N/A</v>
      </c>
      <c r="G26" s="38" t="e">
        <f t="shared" si="1"/>
        <v>#N/A</v>
      </c>
      <c r="H26" s="18"/>
    </row>
    <row r="27" spans="1:8" ht="15.75" x14ac:dyDescent="0.25">
      <c r="A27" s="3">
        <v>25</v>
      </c>
      <c r="B27" s="14">
        <f>'Lopsided Margins'!E27</f>
        <v>0.56771458588738011</v>
      </c>
      <c r="C27" s="17">
        <f>'Lopsided Margins'!F27</f>
        <v>0.43228541411261984</v>
      </c>
      <c r="E27" s="35">
        <v>25</v>
      </c>
      <c r="F27" s="38" t="e">
        <f t="shared" si="0"/>
        <v>#N/A</v>
      </c>
      <c r="G27" s="38" t="e">
        <f t="shared" si="1"/>
        <v>#N/A</v>
      </c>
      <c r="H27" s="18"/>
    </row>
    <row r="28" spans="1:8" ht="15.75" x14ac:dyDescent="0.25">
      <c r="A28" s="3">
        <v>26</v>
      </c>
      <c r="B28" s="14">
        <f>'Lopsided Margins'!E28</f>
        <v>0.66436491297919509</v>
      </c>
      <c r="C28" s="17">
        <f>'Lopsided Margins'!F28</f>
        <v>0.33563508702080497</v>
      </c>
      <c r="E28" s="35">
        <v>26</v>
      </c>
      <c r="F28" s="38" t="e">
        <f t="shared" si="0"/>
        <v>#N/A</v>
      </c>
      <c r="G28" s="38" t="e">
        <f t="shared" si="1"/>
        <v>#N/A</v>
      </c>
      <c r="H28" s="18"/>
    </row>
    <row r="29" spans="1:8" ht="15.75" x14ac:dyDescent="0.25">
      <c r="A29" s="3">
        <v>27</v>
      </c>
      <c r="B29" s="14">
        <f>'Lopsided Margins'!E29</f>
        <v>0.69542704258817767</v>
      </c>
      <c r="C29" s="17">
        <f>'Lopsided Margins'!F29</f>
        <v>0.30457295741182233</v>
      </c>
      <c r="E29" s="35">
        <v>27</v>
      </c>
      <c r="F29" s="38" t="e">
        <f t="shared" si="0"/>
        <v>#N/A</v>
      </c>
      <c r="G29" s="38" t="e">
        <f t="shared" si="1"/>
        <v>#N/A</v>
      </c>
      <c r="H29" s="18"/>
    </row>
    <row r="30" spans="1:8" ht="15.75" x14ac:dyDescent="0.25">
      <c r="A30" s="3">
        <v>28</v>
      </c>
      <c r="B30" s="14">
        <f>'Lopsided Margins'!E30</f>
        <v>0.81660585076929781</v>
      </c>
      <c r="C30" s="17">
        <f>'Lopsided Margins'!F30</f>
        <v>0.18339414923070224</v>
      </c>
      <c r="E30" s="35">
        <v>28</v>
      </c>
      <c r="F30" s="38" t="e">
        <f t="shared" si="0"/>
        <v>#N/A</v>
      </c>
      <c r="G30" s="38" t="e">
        <f t="shared" si="1"/>
        <v>#N/A</v>
      </c>
      <c r="H30" s="18"/>
    </row>
    <row r="31" spans="1:8" ht="15.75" x14ac:dyDescent="0.25">
      <c r="A31" s="3">
        <v>29</v>
      </c>
      <c r="B31" s="14">
        <f>'Lopsided Margins'!E31</f>
        <v>0.84046370735331166</v>
      </c>
      <c r="C31" s="17">
        <f>'Lopsided Margins'!F31</f>
        <v>0.15953629264668839</v>
      </c>
      <c r="E31" s="35">
        <v>29</v>
      </c>
      <c r="F31" s="38" t="e">
        <f t="shared" si="0"/>
        <v>#N/A</v>
      </c>
      <c r="G31" s="38" t="e">
        <f t="shared" si="1"/>
        <v>#N/A</v>
      </c>
      <c r="H31" s="18"/>
    </row>
    <row r="32" spans="1:8" ht="15.75" x14ac:dyDescent="0.25">
      <c r="A32" s="3">
        <v>30</v>
      </c>
      <c r="B32" s="14">
        <f>'Lopsided Margins'!E32</f>
        <v>0.70958462295168134</v>
      </c>
      <c r="C32" s="17">
        <f>'Lopsided Margins'!F32</f>
        <v>0.2904153770483186</v>
      </c>
      <c r="E32" s="35">
        <v>30</v>
      </c>
      <c r="F32" s="38" t="e">
        <f t="shared" si="0"/>
        <v>#N/A</v>
      </c>
      <c r="G32" s="38" t="e">
        <f t="shared" si="1"/>
        <v>#N/A</v>
      </c>
      <c r="H32" s="18"/>
    </row>
    <row r="33" spans="1:8" ht="15.75" x14ac:dyDescent="0.25">
      <c r="A33" s="3">
        <v>31</v>
      </c>
      <c r="B33" s="14">
        <f>'Lopsided Margins'!E33</f>
        <v>0.72842048945109794</v>
      </c>
      <c r="C33" s="17">
        <f>'Lopsided Margins'!F33</f>
        <v>0.27157951054890206</v>
      </c>
      <c r="E33" s="35">
        <v>31</v>
      </c>
      <c r="F33" s="38" t="e">
        <f t="shared" si="0"/>
        <v>#N/A</v>
      </c>
      <c r="G33" s="38" t="e">
        <f t="shared" si="1"/>
        <v>#N/A</v>
      </c>
      <c r="H33" s="18"/>
    </row>
    <row r="34" spans="1:8" ht="15.75" x14ac:dyDescent="0.25">
      <c r="A34" s="3">
        <v>32</v>
      </c>
      <c r="B34" s="14">
        <f>'Lopsided Margins'!E34</f>
        <v>0.62878391421247581</v>
      </c>
      <c r="C34" s="17">
        <f>'Lopsided Margins'!F34</f>
        <v>0.37121608578752419</v>
      </c>
      <c r="E34" s="35">
        <v>32</v>
      </c>
      <c r="F34" s="38" t="e">
        <f t="shared" si="0"/>
        <v>#N/A</v>
      </c>
      <c r="G34" s="38" t="e">
        <f t="shared" si="1"/>
        <v>#N/A</v>
      </c>
      <c r="H34" s="18"/>
    </row>
    <row r="35" spans="1:8" ht="15.75" x14ac:dyDescent="0.25">
      <c r="A35" s="3">
        <v>33</v>
      </c>
      <c r="B35" s="14">
        <f>'Lopsided Margins'!E35</f>
        <v>0.65035770434674944</v>
      </c>
      <c r="C35" s="17">
        <f>'Lopsided Margins'!F35</f>
        <v>0.34964229565325056</v>
      </c>
      <c r="E35" s="35">
        <v>33</v>
      </c>
      <c r="F35" s="38" t="e">
        <f t="shared" si="0"/>
        <v>#N/A</v>
      </c>
      <c r="G35" s="38" t="e">
        <f t="shared" si="1"/>
        <v>#N/A</v>
      </c>
      <c r="H35" s="18"/>
    </row>
    <row r="36" spans="1:8" ht="15.75" x14ac:dyDescent="0.25">
      <c r="A36" s="3">
        <v>34</v>
      </c>
      <c r="B36" s="14">
        <f>'Lopsided Margins'!E36</f>
        <v>0.52866970621117093</v>
      </c>
      <c r="C36" s="17">
        <f>'Lopsided Margins'!F36</f>
        <v>0.47133029378882912</v>
      </c>
      <c r="E36" s="35">
        <v>34</v>
      </c>
      <c r="F36" s="38" t="e">
        <f t="shared" si="0"/>
        <v>#N/A</v>
      </c>
      <c r="G36" s="38" t="e">
        <f t="shared" si="1"/>
        <v>#N/A</v>
      </c>
      <c r="H36" s="18"/>
    </row>
    <row r="37" spans="1:8" ht="15.75" x14ac:dyDescent="0.25">
      <c r="A37" s="3">
        <v>35</v>
      </c>
      <c r="B37" s="14">
        <f>'Lopsided Margins'!E37</f>
        <v>0.46593744386115493</v>
      </c>
      <c r="C37" s="17">
        <f>'Lopsided Margins'!F37</f>
        <v>0.53406255613884512</v>
      </c>
      <c r="E37" s="35">
        <v>35</v>
      </c>
      <c r="F37" s="38" t="e">
        <f t="shared" si="0"/>
        <v>#N/A</v>
      </c>
      <c r="G37" s="38" t="e">
        <f t="shared" si="1"/>
        <v>#N/A</v>
      </c>
      <c r="H37" s="18"/>
    </row>
    <row r="38" spans="1:8" ht="15.75" x14ac:dyDescent="0.25">
      <c r="A38" s="3">
        <v>36</v>
      </c>
      <c r="B38" s="14">
        <f>'Lopsided Margins'!E38</f>
        <v>0.42891190540292595</v>
      </c>
      <c r="C38" s="17">
        <f>'Lopsided Margins'!F38</f>
        <v>0.57108809459707399</v>
      </c>
      <c r="E38" s="35">
        <v>36</v>
      </c>
      <c r="F38" s="38" t="e">
        <f t="shared" si="0"/>
        <v>#N/A</v>
      </c>
      <c r="G38" s="38" t="e">
        <f t="shared" si="1"/>
        <v>#N/A</v>
      </c>
      <c r="H38" s="18"/>
    </row>
    <row r="39" spans="1:8" ht="15.75" x14ac:dyDescent="0.25">
      <c r="A39" s="3">
        <v>37</v>
      </c>
      <c r="B39" s="14">
        <f>'Lopsided Margins'!E39</f>
        <v>0.44268037712527447</v>
      </c>
      <c r="C39" s="17">
        <f>'Lopsided Margins'!F39</f>
        <v>0.55731962287472547</v>
      </c>
      <c r="E39" s="35">
        <v>37</v>
      </c>
      <c r="F39" s="38" t="e">
        <f t="shared" si="0"/>
        <v>#N/A</v>
      </c>
      <c r="G39" s="38" t="e">
        <f t="shared" si="1"/>
        <v>#N/A</v>
      </c>
      <c r="H39" s="18"/>
    </row>
    <row r="40" spans="1:8" ht="15.75" x14ac:dyDescent="0.25">
      <c r="A40" s="3">
        <v>38</v>
      </c>
      <c r="B40" s="14">
        <f>'Lopsided Margins'!E40</f>
        <v>0.4489764888834144</v>
      </c>
      <c r="C40" s="17">
        <f>'Lopsided Margins'!F40</f>
        <v>0.55102351111658554</v>
      </c>
      <c r="E40" s="35">
        <v>38</v>
      </c>
      <c r="F40" s="38" t="e">
        <f t="shared" si="0"/>
        <v>#N/A</v>
      </c>
      <c r="G40" s="38" t="e">
        <f t="shared" si="1"/>
        <v>#N/A</v>
      </c>
      <c r="H40" s="18"/>
    </row>
  </sheetData>
  <sheetProtection sheet="1"/>
  <mergeCells count="8">
    <mergeCell ref="J10:L10"/>
    <mergeCell ref="B1:C1"/>
    <mergeCell ref="I1:I2"/>
    <mergeCell ref="I3:I4"/>
    <mergeCell ref="I5:I6"/>
    <mergeCell ref="I8:L8"/>
    <mergeCell ref="J9:L9"/>
    <mergeCell ref="E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0"/>
  <sheetViews>
    <sheetView workbookViewId="0">
      <selection activeCell="A2" sqref="A2"/>
    </sheetView>
  </sheetViews>
  <sheetFormatPr defaultColWidth="9.140625" defaultRowHeight="15.75" x14ac:dyDescent="0.25"/>
  <cols>
    <col min="1" max="1" width="9.42578125" style="10" customWidth="1"/>
    <col min="2" max="3" width="10.140625" style="10" customWidth="1"/>
    <col min="4" max="4" width="12" style="10" customWidth="1"/>
    <col min="5" max="6" width="10.140625" style="10" customWidth="1"/>
    <col min="7" max="7" width="17.5703125" style="10" customWidth="1"/>
    <col min="8" max="8" width="10.140625" style="10" customWidth="1"/>
    <col min="9" max="9" width="9.28515625" style="10" customWidth="1"/>
    <col min="10" max="11" width="11.42578125" style="10" customWidth="1"/>
    <col min="12" max="12" width="9.140625" style="10" bestFit="1"/>
    <col min="13" max="13" width="27.7109375" style="10" customWidth="1"/>
    <col min="14" max="14" width="9" style="10" customWidth="1"/>
    <col min="15" max="15" width="20.28515625" style="10" customWidth="1"/>
    <col min="16" max="17" width="30.42578125" style="10" customWidth="1"/>
    <col min="18" max="18" width="9.140625" style="10" bestFit="1"/>
    <col min="19" max="16384" width="9.140625" style="10"/>
  </cols>
  <sheetData>
    <row r="1" spans="1:17" ht="16.5" customHeight="1" x14ac:dyDescent="0.25">
      <c r="A1" s="1"/>
      <c r="B1" s="63" t="s">
        <v>1</v>
      </c>
      <c r="C1" s="64"/>
      <c r="E1" s="65" t="s">
        <v>16</v>
      </c>
      <c r="F1" s="66"/>
      <c r="H1" s="65" t="s">
        <v>18</v>
      </c>
      <c r="I1" s="66"/>
      <c r="J1" s="65" t="s">
        <v>19</v>
      </c>
      <c r="K1" s="66"/>
      <c r="L1" s="18"/>
      <c r="O1" s="45" t="s">
        <v>19</v>
      </c>
      <c r="P1" s="45" t="s">
        <v>22</v>
      </c>
    </row>
    <row r="2" spans="1:17" ht="16.5" customHeight="1" x14ac:dyDescent="0.25">
      <c r="A2" s="2" t="s">
        <v>0</v>
      </c>
      <c r="B2" s="4" t="s">
        <v>2</v>
      </c>
      <c r="C2" s="15" t="s">
        <v>3</v>
      </c>
      <c r="D2" s="11" t="s">
        <v>4</v>
      </c>
      <c r="E2" s="4" t="s">
        <v>2</v>
      </c>
      <c r="F2" s="15" t="s">
        <v>3</v>
      </c>
      <c r="G2" s="11" t="s">
        <v>17</v>
      </c>
      <c r="H2" s="4" t="s">
        <v>2</v>
      </c>
      <c r="I2" s="15" t="s">
        <v>3</v>
      </c>
      <c r="J2" s="4" t="s">
        <v>2</v>
      </c>
      <c r="K2" s="15" t="s">
        <v>3</v>
      </c>
      <c r="L2" s="18"/>
      <c r="M2" s="53" t="s">
        <v>20</v>
      </c>
      <c r="N2" s="21" t="s">
        <v>2</v>
      </c>
      <c r="O2" s="46">
        <f>SUM(J2:J40)</f>
        <v>15690948</v>
      </c>
      <c r="P2" s="48">
        <f>O2/SUM(D2:D40)</f>
        <v>0.2803609129386338</v>
      </c>
      <c r="Q2" s="50"/>
    </row>
    <row r="3" spans="1:17" ht="16.5" customHeight="1" x14ac:dyDescent="0.25">
      <c r="A3" s="2">
        <v>1</v>
      </c>
      <c r="B3" s="6">
        <f>'Lopsided Margins'!B3</f>
        <v>693642</v>
      </c>
      <c r="C3" s="9">
        <f>'Lopsided Margins'!C3</f>
        <v>803124</v>
      </c>
      <c r="D3" s="12">
        <f t="shared" ref="D3:D40" si="0">SUM(B3:C3)</f>
        <v>1496766</v>
      </c>
      <c r="E3" s="43">
        <f t="shared" ref="E3:E40" si="1">IF(MAX(B3:C3)=B3,0,B3)</f>
        <v>693642</v>
      </c>
      <c r="F3" s="44">
        <f t="shared" ref="F3:F40" si="2">IF(MAX(B3:C3)=B3,C3,0)</f>
        <v>0</v>
      </c>
      <c r="G3" s="12">
        <f t="shared" ref="G3:G40" si="3">D3/2</f>
        <v>748383</v>
      </c>
      <c r="H3" s="43">
        <f t="shared" ref="H3:H40" si="4">IF(MAX(B3:C3)=B3,B3-G3,0)</f>
        <v>0</v>
      </c>
      <c r="I3" s="44">
        <f t="shared" ref="I3:I40" si="5">IF(MAX(B3:C3)=B3,0,C3-G3)</f>
        <v>54741</v>
      </c>
      <c r="J3" s="43">
        <f t="shared" ref="J3:J40" si="6">MAX(E3,H3)</f>
        <v>693642</v>
      </c>
      <c r="K3" s="44">
        <f t="shared" ref="K3:K40" si="7">MAX(F3,I3)</f>
        <v>54741</v>
      </c>
      <c r="L3" s="18"/>
      <c r="M3" s="54"/>
      <c r="N3" s="22" t="s">
        <v>3</v>
      </c>
      <c r="O3" s="47">
        <f>SUM(K2:K40)</f>
        <v>12292532</v>
      </c>
      <c r="P3" s="49">
        <f>O3/SUM(D2:D40)</f>
        <v>0.2196390870613662</v>
      </c>
      <c r="Q3" s="50"/>
    </row>
    <row r="4" spans="1:17" ht="16.5" customHeight="1" x14ac:dyDescent="0.25">
      <c r="A4" s="3">
        <v>2</v>
      </c>
      <c r="B4" s="6">
        <f>'Lopsided Margins'!B4</f>
        <v>734517</v>
      </c>
      <c r="C4" s="9">
        <f>'Lopsided Margins'!C4</f>
        <v>989412</v>
      </c>
      <c r="D4" s="12">
        <f t="shared" si="0"/>
        <v>1723929</v>
      </c>
      <c r="E4" s="6">
        <f t="shared" si="1"/>
        <v>734517</v>
      </c>
      <c r="F4" s="9">
        <f t="shared" si="2"/>
        <v>0</v>
      </c>
      <c r="G4" s="12">
        <f t="shared" si="3"/>
        <v>861964.5</v>
      </c>
      <c r="H4" s="6">
        <f t="shared" si="4"/>
        <v>0</v>
      </c>
      <c r="I4" s="9">
        <f t="shared" si="5"/>
        <v>127447.5</v>
      </c>
      <c r="J4" s="6">
        <f t="shared" si="6"/>
        <v>734517</v>
      </c>
      <c r="K4" s="9">
        <f t="shared" si="7"/>
        <v>127447.5</v>
      </c>
      <c r="L4" s="18"/>
    </row>
    <row r="5" spans="1:17" x14ac:dyDescent="0.25">
      <c r="A5" s="3">
        <v>3</v>
      </c>
      <c r="B5" s="6">
        <f>'Lopsided Margins'!B5</f>
        <v>577188</v>
      </c>
      <c r="C5" s="9">
        <f>'Lopsided Margins'!C5</f>
        <v>975410</v>
      </c>
      <c r="D5" s="12">
        <f t="shared" si="0"/>
        <v>1552598</v>
      </c>
      <c r="E5" s="6">
        <f t="shared" si="1"/>
        <v>577188</v>
      </c>
      <c r="F5" s="9">
        <f t="shared" si="2"/>
        <v>0</v>
      </c>
      <c r="G5" s="12">
        <f t="shared" si="3"/>
        <v>776299</v>
      </c>
      <c r="H5" s="6">
        <f t="shared" si="4"/>
        <v>0</v>
      </c>
      <c r="I5" s="9">
        <f t="shared" si="5"/>
        <v>199111</v>
      </c>
      <c r="J5" s="6">
        <f t="shared" si="6"/>
        <v>577188</v>
      </c>
      <c r="K5" s="9">
        <f t="shared" si="7"/>
        <v>199111</v>
      </c>
      <c r="L5" s="18"/>
      <c r="M5" s="55" t="s">
        <v>8</v>
      </c>
      <c r="N5" s="56"/>
      <c r="O5" s="56"/>
      <c r="P5" s="57"/>
      <c r="Q5" s="50"/>
    </row>
    <row r="6" spans="1:17" x14ac:dyDescent="0.25">
      <c r="A6" s="3">
        <v>4</v>
      </c>
      <c r="B6" s="6">
        <f>'Lopsided Margins'!B6</f>
        <v>700538</v>
      </c>
      <c r="C6" s="9">
        <f>'Lopsided Margins'!C6</f>
        <v>889732</v>
      </c>
      <c r="D6" s="12">
        <f t="shared" si="0"/>
        <v>1590270</v>
      </c>
      <c r="E6" s="6">
        <f t="shared" si="1"/>
        <v>700538</v>
      </c>
      <c r="F6" s="9">
        <f t="shared" si="2"/>
        <v>0</v>
      </c>
      <c r="G6" s="12">
        <f t="shared" si="3"/>
        <v>795135</v>
      </c>
      <c r="H6" s="6">
        <f t="shared" si="4"/>
        <v>0</v>
      </c>
      <c r="I6" s="9">
        <f t="shared" si="5"/>
        <v>94597</v>
      </c>
      <c r="J6" s="6">
        <f t="shared" si="6"/>
        <v>700538</v>
      </c>
      <c r="K6" s="9">
        <f t="shared" si="7"/>
        <v>94597</v>
      </c>
      <c r="L6" s="18"/>
      <c r="M6" s="19" t="str">
        <f>IF(MAX(P2:P3)=P2,N3,N2)</f>
        <v>Rep</v>
      </c>
      <c r="N6" s="58" t="s">
        <v>21</v>
      </c>
      <c r="O6" s="58"/>
      <c r="P6" s="59"/>
    </row>
    <row r="7" spans="1:17" ht="16.5" customHeight="1" x14ac:dyDescent="0.25">
      <c r="A7" s="3">
        <v>5</v>
      </c>
      <c r="B7" s="6">
        <f>'Lopsided Margins'!B7</f>
        <v>520928</v>
      </c>
      <c r="C7" s="9">
        <f>'Lopsided Margins'!C7</f>
        <v>709744</v>
      </c>
      <c r="D7" s="12">
        <f t="shared" si="0"/>
        <v>1230672</v>
      </c>
      <c r="E7" s="6">
        <f t="shared" si="1"/>
        <v>520928</v>
      </c>
      <c r="F7" s="9">
        <f t="shared" si="2"/>
        <v>0</v>
      </c>
      <c r="G7" s="12">
        <f t="shared" si="3"/>
        <v>615336</v>
      </c>
      <c r="H7" s="6">
        <f t="shared" si="4"/>
        <v>0</v>
      </c>
      <c r="I7" s="9">
        <f t="shared" si="5"/>
        <v>94408</v>
      </c>
      <c r="J7" s="6">
        <f t="shared" si="6"/>
        <v>520928</v>
      </c>
      <c r="K7" s="9">
        <f t="shared" si="7"/>
        <v>94408</v>
      </c>
      <c r="L7" s="18"/>
      <c r="M7" s="20"/>
      <c r="N7" s="60">
        <f>(MAX(O2:O3)-MIN(O2:O3))/SUM(D2:D40)</f>
        <v>6.0721825877267585E-2</v>
      </c>
      <c r="O7" s="61"/>
      <c r="P7" s="62"/>
    </row>
    <row r="8" spans="1:17" x14ac:dyDescent="0.25">
      <c r="A8" s="3">
        <v>6</v>
      </c>
      <c r="B8" s="6">
        <f>'Lopsided Margins'!B8</f>
        <v>593868</v>
      </c>
      <c r="C8" s="9">
        <f>'Lopsided Margins'!C8</f>
        <v>901118</v>
      </c>
      <c r="D8" s="12">
        <f t="shared" si="0"/>
        <v>1494986</v>
      </c>
      <c r="E8" s="6">
        <f t="shared" si="1"/>
        <v>593868</v>
      </c>
      <c r="F8" s="9">
        <f t="shared" si="2"/>
        <v>0</v>
      </c>
      <c r="G8" s="12">
        <f t="shared" si="3"/>
        <v>747493</v>
      </c>
      <c r="H8" s="6">
        <f t="shared" si="4"/>
        <v>0</v>
      </c>
      <c r="I8" s="9">
        <f t="shared" si="5"/>
        <v>153625</v>
      </c>
      <c r="J8" s="6">
        <f t="shared" si="6"/>
        <v>593868</v>
      </c>
      <c r="K8" s="9">
        <f t="shared" si="7"/>
        <v>153625</v>
      </c>
      <c r="L8" s="18"/>
    </row>
    <row r="9" spans="1:17" x14ac:dyDescent="0.25">
      <c r="A9" s="3">
        <v>7</v>
      </c>
      <c r="B9" s="6">
        <f>'Lopsided Margins'!B9</f>
        <v>632691</v>
      </c>
      <c r="C9" s="9">
        <f>'Lopsided Margins'!C9</f>
        <v>815523</v>
      </c>
      <c r="D9" s="12">
        <f t="shared" si="0"/>
        <v>1448214</v>
      </c>
      <c r="E9" s="6">
        <f t="shared" si="1"/>
        <v>632691</v>
      </c>
      <c r="F9" s="9">
        <f t="shared" si="2"/>
        <v>0</v>
      </c>
      <c r="G9" s="12">
        <f t="shared" si="3"/>
        <v>724107</v>
      </c>
      <c r="H9" s="6">
        <f t="shared" si="4"/>
        <v>0</v>
      </c>
      <c r="I9" s="9">
        <f t="shared" si="5"/>
        <v>91416</v>
      </c>
      <c r="J9" s="6">
        <f t="shared" si="6"/>
        <v>632691</v>
      </c>
      <c r="K9" s="9">
        <f t="shared" si="7"/>
        <v>91416</v>
      </c>
      <c r="L9" s="18"/>
    </row>
    <row r="10" spans="1:17" x14ac:dyDescent="0.25">
      <c r="A10" s="3">
        <v>8</v>
      </c>
      <c r="B10" s="6">
        <f>'Lopsided Margins'!B10</f>
        <v>513612</v>
      </c>
      <c r="C10" s="9">
        <f>'Lopsided Margins'!C10</f>
        <v>923434</v>
      </c>
      <c r="D10" s="12">
        <f t="shared" si="0"/>
        <v>1437046</v>
      </c>
      <c r="E10" s="6">
        <f t="shared" si="1"/>
        <v>513612</v>
      </c>
      <c r="F10" s="9">
        <f t="shared" si="2"/>
        <v>0</v>
      </c>
      <c r="G10" s="12">
        <f t="shared" si="3"/>
        <v>718523</v>
      </c>
      <c r="H10" s="6">
        <f t="shared" si="4"/>
        <v>0</v>
      </c>
      <c r="I10" s="9">
        <f t="shared" si="5"/>
        <v>204911</v>
      </c>
      <c r="J10" s="6">
        <f t="shared" si="6"/>
        <v>513612</v>
      </c>
      <c r="K10" s="9">
        <f t="shared" si="7"/>
        <v>204911</v>
      </c>
      <c r="L10" s="18"/>
    </row>
    <row r="11" spans="1:17" x14ac:dyDescent="0.25">
      <c r="A11" s="3">
        <v>9</v>
      </c>
      <c r="B11" s="6">
        <f>'Lopsided Margins'!B11</f>
        <v>596860</v>
      </c>
      <c r="C11" s="9">
        <f>'Lopsided Margins'!C11</f>
        <v>777826</v>
      </c>
      <c r="D11" s="12">
        <f t="shared" si="0"/>
        <v>1374686</v>
      </c>
      <c r="E11" s="6">
        <f t="shared" si="1"/>
        <v>596860</v>
      </c>
      <c r="F11" s="9">
        <f t="shared" si="2"/>
        <v>0</v>
      </c>
      <c r="G11" s="12">
        <f t="shared" si="3"/>
        <v>687343</v>
      </c>
      <c r="H11" s="6">
        <f t="shared" si="4"/>
        <v>0</v>
      </c>
      <c r="I11" s="9">
        <f t="shared" si="5"/>
        <v>90483</v>
      </c>
      <c r="J11" s="6">
        <f t="shared" si="6"/>
        <v>596860</v>
      </c>
      <c r="K11" s="9">
        <f t="shared" si="7"/>
        <v>90483</v>
      </c>
      <c r="L11" s="18"/>
    </row>
    <row r="12" spans="1:17" x14ac:dyDescent="0.25">
      <c r="A12" s="3">
        <v>10</v>
      </c>
      <c r="B12" s="6">
        <f>'Lopsided Margins'!B12</f>
        <v>495307</v>
      </c>
      <c r="C12" s="9">
        <f>'Lopsided Margins'!C12</f>
        <v>813462</v>
      </c>
      <c r="D12" s="12">
        <f t="shared" si="0"/>
        <v>1308769</v>
      </c>
      <c r="E12" s="6">
        <f t="shared" si="1"/>
        <v>495307</v>
      </c>
      <c r="F12" s="9">
        <f t="shared" si="2"/>
        <v>0</v>
      </c>
      <c r="G12" s="12">
        <f t="shared" si="3"/>
        <v>654384.5</v>
      </c>
      <c r="H12" s="6">
        <f t="shared" si="4"/>
        <v>0</v>
      </c>
      <c r="I12" s="9">
        <f t="shared" si="5"/>
        <v>159077.5</v>
      </c>
      <c r="J12" s="6">
        <f t="shared" si="6"/>
        <v>495307</v>
      </c>
      <c r="K12" s="9">
        <f t="shared" si="7"/>
        <v>159077.5</v>
      </c>
      <c r="L12" s="18"/>
    </row>
    <row r="13" spans="1:17" x14ac:dyDescent="0.25">
      <c r="A13" s="3">
        <v>11</v>
      </c>
      <c r="B13" s="6">
        <f>'Lopsided Margins'!B13</f>
        <v>790765</v>
      </c>
      <c r="C13" s="9">
        <f>'Lopsided Margins'!C13</f>
        <v>701399</v>
      </c>
      <c r="D13" s="12">
        <f t="shared" si="0"/>
        <v>1492164</v>
      </c>
      <c r="E13" s="6">
        <f t="shared" si="1"/>
        <v>0</v>
      </c>
      <c r="F13" s="9">
        <f t="shared" si="2"/>
        <v>701399</v>
      </c>
      <c r="G13" s="12">
        <f t="shared" si="3"/>
        <v>746082</v>
      </c>
      <c r="H13" s="6">
        <f t="shared" si="4"/>
        <v>44683</v>
      </c>
      <c r="I13" s="9">
        <f t="shared" si="5"/>
        <v>0</v>
      </c>
      <c r="J13" s="6">
        <f t="shared" si="6"/>
        <v>44683</v>
      </c>
      <c r="K13" s="9">
        <f t="shared" si="7"/>
        <v>701399</v>
      </c>
      <c r="L13" s="18"/>
    </row>
    <row r="14" spans="1:17" x14ac:dyDescent="0.25">
      <c r="A14" s="3">
        <v>12</v>
      </c>
      <c r="B14" s="6">
        <f>'Lopsided Margins'!B14</f>
        <v>657419</v>
      </c>
      <c r="C14" s="9">
        <f>'Lopsided Margins'!C14</f>
        <v>651123</v>
      </c>
      <c r="D14" s="12">
        <f t="shared" si="0"/>
        <v>1308542</v>
      </c>
      <c r="E14" s="6">
        <f t="shared" si="1"/>
        <v>0</v>
      </c>
      <c r="F14" s="9">
        <f t="shared" si="2"/>
        <v>651123</v>
      </c>
      <c r="G14" s="12">
        <f t="shared" si="3"/>
        <v>654271</v>
      </c>
      <c r="H14" s="6">
        <f t="shared" si="4"/>
        <v>3148</v>
      </c>
      <c r="I14" s="9">
        <f t="shared" si="5"/>
        <v>0</v>
      </c>
      <c r="J14" s="6">
        <f t="shared" si="6"/>
        <v>3148</v>
      </c>
      <c r="K14" s="9">
        <f t="shared" si="7"/>
        <v>651123</v>
      </c>
      <c r="L14" s="18"/>
    </row>
    <row r="15" spans="1:17" x14ac:dyDescent="0.25">
      <c r="A15" s="3">
        <v>13</v>
      </c>
      <c r="B15" s="6">
        <f>'Lopsided Margins'!B15</f>
        <v>663637</v>
      </c>
      <c r="C15" s="9">
        <f>'Lopsided Margins'!C15</f>
        <v>913547</v>
      </c>
      <c r="D15" s="12">
        <f t="shared" si="0"/>
        <v>1577184</v>
      </c>
      <c r="E15" s="6">
        <f t="shared" si="1"/>
        <v>663637</v>
      </c>
      <c r="F15" s="9">
        <f t="shared" si="2"/>
        <v>0</v>
      </c>
      <c r="G15" s="12">
        <f t="shared" si="3"/>
        <v>788592</v>
      </c>
      <c r="H15" s="6">
        <f t="shared" si="4"/>
        <v>0</v>
      </c>
      <c r="I15" s="9">
        <f t="shared" si="5"/>
        <v>124955</v>
      </c>
      <c r="J15" s="6">
        <f t="shared" si="6"/>
        <v>663637</v>
      </c>
      <c r="K15" s="9">
        <f t="shared" si="7"/>
        <v>124955</v>
      </c>
      <c r="L15" s="18"/>
    </row>
    <row r="16" spans="1:17" x14ac:dyDescent="0.25">
      <c r="A16" s="3">
        <v>14</v>
      </c>
      <c r="B16" s="6">
        <f>'Lopsided Margins'!B16</f>
        <v>836027</v>
      </c>
      <c r="C16" s="9">
        <f>'Lopsided Margins'!C16</f>
        <v>630223</v>
      </c>
      <c r="D16" s="12">
        <f t="shared" si="0"/>
        <v>1466250</v>
      </c>
      <c r="E16" s="6">
        <f t="shared" si="1"/>
        <v>0</v>
      </c>
      <c r="F16" s="9">
        <f t="shared" si="2"/>
        <v>630223</v>
      </c>
      <c r="G16" s="12">
        <f t="shared" si="3"/>
        <v>733125</v>
      </c>
      <c r="H16" s="6">
        <f t="shared" si="4"/>
        <v>102902</v>
      </c>
      <c r="I16" s="9">
        <f t="shared" si="5"/>
        <v>0</v>
      </c>
      <c r="J16" s="6">
        <f t="shared" si="6"/>
        <v>102902</v>
      </c>
      <c r="K16" s="9">
        <f t="shared" si="7"/>
        <v>630223</v>
      </c>
      <c r="L16" s="18"/>
    </row>
    <row r="17" spans="1:12" x14ac:dyDescent="0.25">
      <c r="A17" s="3">
        <v>15</v>
      </c>
      <c r="B17" s="6">
        <f>'Lopsided Margins'!B17</f>
        <v>607988</v>
      </c>
      <c r="C17" s="9">
        <f>'Lopsided Margins'!C17</f>
        <v>713036</v>
      </c>
      <c r="D17" s="12">
        <f t="shared" si="0"/>
        <v>1321024</v>
      </c>
      <c r="E17" s="6">
        <f t="shared" si="1"/>
        <v>607988</v>
      </c>
      <c r="F17" s="9">
        <f t="shared" si="2"/>
        <v>0</v>
      </c>
      <c r="G17" s="12">
        <f t="shared" si="3"/>
        <v>660512</v>
      </c>
      <c r="H17" s="6">
        <f t="shared" si="4"/>
        <v>0</v>
      </c>
      <c r="I17" s="9">
        <f t="shared" si="5"/>
        <v>52524</v>
      </c>
      <c r="J17" s="6">
        <f t="shared" si="6"/>
        <v>607988</v>
      </c>
      <c r="K17" s="9">
        <f t="shared" si="7"/>
        <v>52524</v>
      </c>
      <c r="L17" s="18"/>
    </row>
    <row r="18" spans="1:12" x14ac:dyDescent="0.25">
      <c r="A18" s="3">
        <v>16</v>
      </c>
      <c r="B18" s="6">
        <f>'Lopsided Margins'!B18</f>
        <v>827036</v>
      </c>
      <c r="C18" s="9">
        <f>'Lopsided Margins'!C18</f>
        <v>568964</v>
      </c>
      <c r="D18" s="12">
        <f t="shared" si="0"/>
        <v>1396000</v>
      </c>
      <c r="E18" s="6">
        <f t="shared" si="1"/>
        <v>0</v>
      </c>
      <c r="F18" s="9">
        <f t="shared" si="2"/>
        <v>568964</v>
      </c>
      <c r="G18" s="12">
        <f t="shared" si="3"/>
        <v>698000</v>
      </c>
      <c r="H18" s="6">
        <f t="shared" si="4"/>
        <v>129036</v>
      </c>
      <c r="I18" s="9">
        <f t="shared" si="5"/>
        <v>0</v>
      </c>
      <c r="J18" s="6">
        <f t="shared" si="6"/>
        <v>129036</v>
      </c>
      <c r="K18" s="9">
        <f t="shared" si="7"/>
        <v>568964</v>
      </c>
      <c r="L18" s="18"/>
    </row>
    <row r="19" spans="1:12" x14ac:dyDescent="0.25">
      <c r="A19" s="3">
        <v>17</v>
      </c>
      <c r="B19" s="6">
        <f>'Lopsided Margins'!B19</f>
        <v>849289</v>
      </c>
      <c r="C19" s="9">
        <f>'Lopsided Margins'!C19</f>
        <v>691311</v>
      </c>
      <c r="D19" s="12">
        <f t="shared" si="0"/>
        <v>1540600</v>
      </c>
      <c r="E19" s="6">
        <f t="shared" si="1"/>
        <v>0</v>
      </c>
      <c r="F19" s="9">
        <f t="shared" si="2"/>
        <v>691311</v>
      </c>
      <c r="G19" s="12">
        <f t="shared" si="3"/>
        <v>770300</v>
      </c>
      <c r="H19" s="6">
        <f t="shared" si="4"/>
        <v>78989</v>
      </c>
      <c r="I19" s="9">
        <f t="shared" si="5"/>
        <v>0</v>
      </c>
      <c r="J19" s="6">
        <f t="shared" si="6"/>
        <v>78989</v>
      </c>
      <c r="K19" s="9">
        <f t="shared" si="7"/>
        <v>691311</v>
      </c>
      <c r="L19" s="18"/>
    </row>
    <row r="20" spans="1:12" x14ac:dyDescent="0.25">
      <c r="A20" s="3">
        <v>18</v>
      </c>
      <c r="B20" s="6">
        <f>'Lopsided Margins'!B20</f>
        <v>1113129</v>
      </c>
      <c r="C20" s="9">
        <f>'Lopsided Margins'!C20</f>
        <v>585538</v>
      </c>
      <c r="D20" s="12">
        <f t="shared" si="0"/>
        <v>1698667</v>
      </c>
      <c r="E20" s="6">
        <f t="shared" si="1"/>
        <v>0</v>
      </c>
      <c r="F20" s="9">
        <f t="shared" si="2"/>
        <v>585538</v>
      </c>
      <c r="G20" s="12">
        <f t="shared" si="3"/>
        <v>849333.5</v>
      </c>
      <c r="H20" s="6">
        <f t="shared" si="4"/>
        <v>263795.5</v>
      </c>
      <c r="I20" s="9">
        <f t="shared" si="5"/>
        <v>0</v>
      </c>
      <c r="J20" s="6">
        <f t="shared" si="6"/>
        <v>263795.5</v>
      </c>
      <c r="K20" s="9">
        <f t="shared" si="7"/>
        <v>585538</v>
      </c>
      <c r="L20" s="18"/>
    </row>
    <row r="21" spans="1:12" x14ac:dyDescent="0.25">
      <c r="A21" s="3">
        <v>19</v>
      </c>
      <c r="B21" s="6">
        <f>'Lopsided Margins'!B21</f>
        <v>867653</v>
      </c>
      <c r="C21" s="9">
        <f>'Lopsided Margins'!C21</f>
        <v>519215</v>
      </c>
      <c r="D21" s="12">
        <f t="shared" si="0"/>
        <v>1386868</v>
      </c>
      <c r="E21" s="6">
        <f t="shared" si="1"/>
        <v>0</v>
      </c>
      <c r="F21" s="9">
        <f t="shared" si="2"/>
        <v>519215</v>
      </c>
      <c r="G21" s="12">
        <f t="shared" si="3"/>
        <v>693434</v>
      </c>
      <c r="H21" s="6">
        <f t="shared" si="4"/>
        <v>174219</v>
      </c>
      <c r="I21" s="9">
        <f t="shared" si="5"/>
        <v>0</v>
      </c>
      <c r="J21" s="6">
        <f t="shared" si="6"/>
        <v>174219</v>
      </c>
      <c r="K21" s="9">
        <f t="shared" si="7"/>
        <v>519215</v>
      </c>
      <c r="L21" s="18"/>
    </row>
    <row r="22" spans="1:12" x14ac:dyDescent="0.25">
      <c r="A22" s="3">
        <v>20</v>
      </c>
      <c r="B22" s="6">
        <f>'Lopsided Margins'!B22</f>
        <v>793901</v>
      </c>
      <c r="C22" s="9">
        <f>'Lopsided Margins'!C22</f>
        <v>761463</v>
      </c>
      <c r="D22" s="12">
        <f t="shared" si="0"/>
        <v>1555364</v>
      </c>
      <c r="E22" s="6">
        <f t="shared" si="1"/>
        <v>0</v>
      </c>
      <c r="F22" s="9">
        <f t="shared" si="2"/>
        <v>761463</v>
      </c>
      <c r="G22" s="12">
        <f t="shared" si="3"/>
        <v>777682</v>
      </c>
      <c r="H22" s="6">
        <f t="shared" si="4"/>
        <v>16219</v>
      </c>
      <c r="I22" s="9">
        <f t="shared" si="5"/>
        <v>0</v>
      </c>
      <c r="J22" s="6">
        <f t="shared" si="6"/>
        <v>16219</v>
      </c>
      <c r="K22" s="9">
        <f t="shared" si="7"/>
        <v>761463</v>
      </c>
      <c r="L22" s="18"/>
    </row>
    <row r="23" spans="1:12" x14ac:dyDescent="0.25">
      <c r="A23" s="3">
        <v>21</v>
      </c>
      <c r="B23" s="6">
        <f>'Lopsided Margins'!B23</f>
        <v>754653</v>
      </c>
      <c r="C23" s="9">
        <f>'Lopsided Margins'!C23</f>
        <v>944453</v>
      </c>
      <c r="D23" s="12">
        <f t="shared" si="0"/>
        <v>1699106</v>
      </c>
      <c r="E23" s="6">
        <f t="shared" si="1"/>
        <v>754653</v>
      </c>
      <c r="F23" s="9">
        <f t="shared" si="2"/>
        <v>0</v>
      </c>
      <c r="G23" s="12">
        <f t="shared" si="3"/>
        <v>849553</v>
      </c>
      <c r="H23" s="6">
        <f t="shared" si="4"/>
        <v>0</v>
      </c>
      <c r="I23" s="9">
        <f t="shared" si="5"/>
        <v>94900</v>
      </c>
      <c r="J23" s="6">
        <f t="shared" si="6"/>
        <v>754653</v>
      </c>
      <c r="K23" s="9">
        <f t="shared" si="7"/>
        <v>94900</v>
      </c>
      <c r="L23" s="18"/>
    </row>
    <row r="24" spans="1:12" x14ac:dyDescent="0.25">
      <c r="A24" s="3">
        <v>22</v>
      </c>
      <c r="B24" s="6">
        <f>'Lopsided Margins'!B24</f>
        <v>955516</v>
      </c>
      <c r="C24" s="9">
        <f>'Lopsided Margins'!C24</f>
        <v>468547</v>
      </c>
      <c r="D24" s="12">
        <f t="shared" si="0"/>
        <v>1424063</v>
      </c>
      <c r="E24" s="6">
        <f t="shared" si="1"/>
        <v>0</v>
      </c>
      <c r="F24" s="9">
        <f t="shared" si="2"/>
        <v>468547</v>
      </c>
      <c r="G24" s="12">
        <f t="shared" si="3"/>
        <v>712031.5</v>
      </c>
      <c r="H24" s="6">
        <f t="shared" si="4"/>
        <v>243484.5</v>
      </c>
      <c r="I24" s="9">
        <f t="shared" si="5"/>
        <v>0</v>
      </c>
      <c r="J24" s="6">
        <f t="shared" si="6"/>
        <v>243484.5</v>
      </c>
      <c r="K24" s="9">
        <f t="shared" si="7"/>
        <v>468547</v>
      </c>
      <c r="L24" s="18"/>
    </row>
    <row r="25" spans="1:12" x14ac:dyDescent="0.25">
      <c r="A25" s="3">
        <v>23</v>
      </c>
      <c r="B25" s="6">
        <f>'Lopsided Margins'!B25</f>
        <v>573606</v>
      </c>
      <c r="C25" s="9">
        <f>'Lopsided Margins'!C25</f>
        <v>981443</v>
      </c>
      <c r="D25" s="12">
        <f t="shared" si="0"/>
        <v>1555049</v>
      </c>
      <c r="E25" s="6">
        <f t="shared" si="1"/>
        <v>573606</v>
      </c>
      <c r="F25" s="9">
        <f t="shared" si="2"/>
        <v>0</v>
      </c>
      <c r="G25" s="12">
        <f t="shared" si="3"/>
        <v>777524.5</v>
      </c>
      <c r="H25" s="6">
        <f t="shared" si="4"/>
        <v>0</v>
      </c>
      <c r="I25" s="9">
        <f t="shared" si="5"/>
        <v>203918.5</v>
      </c>
      <c r="J25" s="6">
        <f t="shared" si="6"/>
        <v>573606</v>
      </c>
      <c r="K25" s="9">
        <f t="shared" si="7"/>
        <v>203918.5</v>
      </c>
      <c r="L25" s="18"/>
    </row>
    <row r="26" spans="1:12" x14ac:dyDescent="0.25">
      <c r="A26" s="3">
        <v>24</v>
      </c>
      <c r="B26" s="6">
        <f>'Lopsided Margins'!B26</f>
        <v>704876</v>
      </c>
      <c r="C26" s="9">
        <f>'Lopsided Margins'!C26</f>
        <v>957635</v>
      </c>
      <c r="D26" s="12">
        <f t="shared" si="0"/>
        <v>1662511</v>
      </c>
      <c r="E26" s="6">
        <f t="shared" si="1"/>
        <v>704876</v>
      </c>
      <c r="F26" s="9">
        <f t="shared" si="2"/>
        <v>0</v>
      </c>
      <c r="G26" s="12">
        <f t="shared" si="3"/>
        <v>831255.5</v>
      </c>
      <c r="H26" s="6">
        <f t="shared" si="4"/>
        <v>0</v>
      </c>
      <c r="I26" s="9">
        <f t="shared" si="5"/>
        <v>126379.5</v>
      </c>
      <c r="J26" s="6">
        <f t="shared" si="6"/>
        <v>704876</v>
      </c>
      <c r="K26" s="9">
        <f t="shared" si="7"/>
        <v>126379.5</v>
      </c>
      <c r="L26" s="18"/>
    </row>
    <row r="27" spans="1:12" x14ac:dyDescent="0.25">
      <c r="A27" s="3">
        <v>25</v>
      </c>
      <c r="B27" s="6">
        <f>'Lopsided Margins'!B27</f>
        <v>802988</v>
      </c>
      <c r="C27" s="9">
        <f>'Lopsided Margins'!C27</f>
        <v>611434</v>
      </c>
      <c r="D27" s="12">
        <f t="shared" si="0"/>
        <v>1414422</v>
      </c>
      <c r="E27" s="6">
        <f t="shared" si="1"/>
        <v>0</v>
      </c>
      <c r="F27" s="9">
        <f t="shared" si="2"/>
        <v>611434</v>
      </c>
      <c r="G27" s="12">
        <f t="shared" si="3"/>
        <v>707211</v>
      </c>
      <c r="H27" s="6">
        <f t="shared" si="4"/>
        <v>95777</v>
      </c>
      <c r="I27" s="9">
        <f t="shared" si="5"/>
        <v>0</v>
      </c>
      <c r="J27" s="6">
        <f t="shared" si="6"/>
        <v>95777</v>
      </c>
      <c r="K27" s="9">
        <f t="shared" si="7"/>
        <v>611434</v>
      </c>
      <c r="L27" s="18"/>
    </row>
    <row r="28" spans="1:12" x14ac:dyDescent="0.25">
      <c r="A28" s="3">
        <v>26</v>
      </c>
      <c r="B28" s="6">
        <f>'Lopsided Margins'!B28</f>
        <v>961152</v>
      </c>
      <c r="C28" s="9">
        <f>'Lopsided Margins'!C28</f>
        <v>485571</v>
      </c>
      <c r="D28" s="12">
        <f t="shared" si="0"/>
        <v>1446723</v>
      </c>
      <c r="E28" s="6">
        <f t="shared" si="1"/>
        <v>0</v>
      </c>
      <c r="F28" s="9">
        <f t="shared" si="2"/>
        <v>485571</v>
      </c>
      <c r="G28" s="12">
        <f t="shared" si="3"/>
        <v>723361.5</v>
      </c>
      <c r="H28" s="6">
        <f t="shared" si="4"/>
        <v>237790.5</v>
      </c>
      <c r="I28" s="9">
        <f t="shared" si="5"/>
        <v>0</v>
      </c>
      <c r="J28" s="6">
        <f t="shared" si="6"/>
        <v>237790.5</v>
      </c>
      <c r="K28" s="9">
        <f t="shared" si="7"/>
        <v>485571</v>
      </c>
      <c r="L28" s="18"/>
    </row>
    <row r="29" spans="1:12" x14ac:dyDescent="0.25">
      <c r="A29" s="3">
        <v>27</v>
      </c>
      <c r="B29" s="6">
        <f>'Lopsided Margins'!B29</f>
        <v>868676</v>
      </c>
      <c r="C29" s="9">
        <f>'Lopsided Margins'!C29</f>
        <v>380450</v>
      </c>
      <c r="D29" s="12">
        <f t="shared" si="0"/>
        <v>1249126</v>
      </c>
      <c r="E29" s="6">
        <f t="shared" si="1"/>
        <v>0</v>
      </c>
      <c r="F29" s="9">
        <f t="shared" si="2"/>
        <v>380450</v>
      </c>
      <c r="G29" s="12">
        <f t="shared" si="3"/>
        <v>624563</v>
      </c>
      <c r="H29" s="6">
        <f t="shared" si="4"/>
        <v>244113</v>
      </c>
      <c r="I29" s="9">
        <f t="shared" si="5"/>
        <v>0</v>
      </c>
      <c r="J29" s="6">
        <f t="shared" si="6"/>
        <v>244113</v>
      </c>
      <c r="K29" s="9">
        <f t="shared" si="7"/>
        <v>380450</v>
      </c>
      <c r="L29" s="18"/>
    </row>
    <row r="30" spans="1:12" x14ac:dyDescent="0.25">
      <c r="A30" s="3">
        <v>28</v>
      </c>
      <c r="B30" s="6">
        <f>'Lopsided Margins'!B30</f>
        <v>1050031</v>
      </c>
      <c r="C30" s="9">
        <f>'Lopsided Margins'!C30</f>
        <v>235817</v>
      </c>
      <c r="D30" s="12">
        <f t="shared" si="0"/>
        <v>1285848</v>
      </c>
      <c r="E30" s="6">
        <f t="shared" si="1"/>
        <v>0</v>
      </c>
      <c r="F30" s="9">
        <f t="shared" si="2"/>
        <v>235817</v>
      </c>
      <c r="G30" s="12">
        <f t="shared" si="3"/>
        <v>642924</v>
      </c>
      <c r="H30" s="6">
        <f t="shared" si="4"/>
        <v>407107</v>
      </c>
      <c r="I30" s="9">
        <f t="shared" si="5"/>
        <v>0</v>
      </c>
      <c r="J30" s="6">
        <f t="shared" si="6"/>
        <v>407107</v>
      </c>
      <c r="K30" s="9">
        <f t="shared" si="7"/>
        <v>235817</v>
      </c>
      <c r="L30" s="18"/>
    </row>
    <row r="31" spans="1:12" x14ac:dyDescent="0.25">
      <c r="A31" s="3">
        <v>29</v>
      </c>
      <c r="B31" s="6">
        <f>'Lopsided Margins'!B31</f>
        <v>787417</v>
      </c>
      <c r="C31" s="9">
        <f>'Lopsided Margins'!C31</f>
        <v>149467</v>
      </c>
      <c r="D31" s="12">
        <f t="shared" si="0"/>
        <v>936884</v>
      </c>
      <c r="E31" s="6">
        <f t="shared" si="1"/>
        <v>0</v>
      </c>
      <c r="F31" s="9">
        <f t="shared" si="2"/>
        <v>149467</v>
      </c>
      <c r="G31" s="12">
        <f t="shared" si="3"/>
        <v>468442</v>
      </c>
      <c r="H31" s="6">
        <f t="shared" si="4"/>
        <v>318975</v>
      </c>
      <c r="I31" s="9">
        <f t="shared" si="5"/>
        <v>0</v>
      </c>
      <c r="J31" s="6">
        <f t="shared" si="6"/>
        <v>318975</v>
      </c>
      <c r="K31" s="9">
        <f t="shared" si="7"/>
        <v>149467</v>
      </c>
      <c r="L31" s="18"/>
    </row>
    <row r="32" spans="1:12" x14ac:dyDescent="0.25">
      <c r="A32" s="3">
        <v>30</v>
      </c>
      <c r="B32" s="6">
        <f>'Lopsided Margins'!B32</f>
        <v>1133929</v>
      </c>
      <c r="C32" s="9">
        <f>'Lopsided Margins'!C32</f>
        <v>464089</v>
      </c>
      <c r="D32" s="12">
        <f t="shared" si="0"/>
        <v>1598018</v>
      </c>
      <c r="E32" s="6">
        <f t="shared" si="1"/>
        <v>0</v>
      </c>
      <c r="F32" s="9">
        <f t="shared" si="2"/>
        <v>464089</v>
      </c>
      <c r="G32" s="12">
        <f t="shared" si="3"/>
        <v>799009</v>
      </c>
      <c r="H32" s="6">
        <f t="shared" si="4"/>
        <v>334920</v>
      </c>
      <c r="I32" s="9">
        <f t="shared" si="5"/>
        <v>0</v>
      </c>
      <c r="J32" s="6">
        <f t="shared" si="6"/>
        <v>334920</v>
      </c>
      <c r="K32" s="9">
        <f t="shared" si="7"/>
        <v>464089</v>
      </c>
      <c r="L32" s="18"/>
    </row>
    <row r="33" spans="1:12" x14ac:dyDescent="0.25">
      <c r="A33" s="3">
        <v>31</v>
      </c>
      <c r="B33" s="6">
        <f>'Lopsided Margins'!B33</f>
        <v>1168149</v>
      </c>
      <c r="C33" s="9">
        <f>'Lopsided Margins'!C33</f>
        <v>435525</v>
      </c>
      <c r="D33" s="12">
        <f t="shared" si="0"/>
        <v>1603674</v>
      </c>
      <c r="E33" s="6">
        <f t="shared" si="1"/>
        <v>0</v>
      </c>
      <c r="F33" s="9">
        <f t="shared" si="2"/>
        <v>435525</v>
      </c>
      <c r="G33" s="12">
        <f t="shared" si="3"/>
        <v>801837</v>
      </c>
      <c r="H33" s="6">
        <f t="shared" si="4"/>
        <v>366312</v>
      </c>
      <c r="I33" s="9">
        <f t="shared" si="5"/>
        <v>0</v>
      </c>
      <c r="J33" s="6">
        <f t="shared" si="6"/>
        <v>366312</v>
      </c>
      <c r="K33" s="9">
        <f t="shared" si="7"/>
        <v>435525</v>
      </c>
      <c r="L33" s="18"/>
    </row>
    <row r="34" spans="1:12" x14ac:dyDescent="0.25">
      <c r="A34" s="3">
        <v>32</v>
      </c>
      <c r="B34" s="6">
        <f>'Lopsided Margins'!B34</f>
        <v>802615</v>
      </c>
      <c r="C34" s="9">
        <f>'Lopsided Margins'!C34</f>
        <v>473841</v>
      </c>
      <c r="D34" s="12">
        <f t="shared" si="0"/>
        <v>1276456</v>
      </c>
      <c r="E34" s="6">
        <f t="shared" si="1"/>
        <v>0</v>
      </c>
      <c r="F34" s="9">
        <f t="shared" si="2"/>
        <v>473841</v>
      </c>
      <c r="G34" s="12">
        <f t="shared" si="3"/>
        <v>638228</v>
      </c>
      <c r="H34" s="6">
        <f t="shared" si="4"/>
        <v>164387</v>
      </c>
      <c r="I34" s="9">
        <f t="shared" si="5"/>
        <v>0</v>
      </c>
      <c r="J34" s="6">
        <f t="shared" si="6"/>
        <v>164387</v>
      </c>
      <c r="K34" s="9">
        <f t="shared" si="7"/>
        <v>473841</v>
      </c>
      <c r="L34" s="18"/>
    </row>
    <row r="35" spans="1:12" x14ac:dyDescent="0.25">
      <c r="A35" s="3">
        <v>33</v>
      </c>
      <c r="B35" s="6">
        <f>'Lopsided Margins'!B35</f>
        <v>1008524</v>
      </c>
      <c r="C35" s="9">
        <f>'Lopsided Margins'!C35</f>
        <v>542198</v>
      </c>
      <c r="D35" s="12">
        <f t="shared" si="0"/>
        <v>1550722</v>
      </c>
      <c r="E35" s="6">
        <f t="shared" si="1"/>
        <v>0</v>
      </c>
      <c r="F35" s="9">
        <f t="shared" si="2"/>
        <v>542198</v>
      </c>
      <c r="G35" s="12">
        <f t="shared" si="3"/>
        <v>775361</v>
      </c>
      <c r="H35" s="6">
        <f t="shared" si="4"/>
        <v>233163</v>
      </c>
      <c r="I35" s="9">
        <f t="shared" si="5"/>
        <v>0</v>
      </c>
      <c r="J35" s="6">
        <f t="shared" si="6"/>
        <v>233163</v>
      </c>
      <c r="K35" s="9">
        <f t="shared" si="7"/>
        <v>542198</v>
      </c>
      <c r="L35" s="18"/>
    </row>
    <row r="36" spans="1:12" x14ac:dyDescent="0.25">
      <c r="A36" s="3">
        <v>34</v>
      </c>
      <c r="B36" s="6">
        <f>'Lopsided Margins'!B36</f>
        <v>816662</v>
      </c>
      <c r="C36" s="9">
        <f>'Lopsided Margins'!C36</f>
        <v>728087</v>
      </c>
      <c r="D36" s="12">
        <f t="shared" si="0"/>
        <v>1544749</v>
      </c>
      <c r="E36" s="6">
        <f t="shared" si="1"/>
        <v>0</v>
      </c>
      <c r="F36" s="9">
        <f t="shared" si="2"/>
        <v>728087</v>
      </c>
      <c r="G36" s="12">
        <f t="shared" si="3"/>
        <v>772374.5</v>
      </c>
      <c r="H36" s="6">
        <f t="shared" si="4"/>
        <v>44287.5</v>
      </c>
      <c r="I36" s="9">
        <f t="shared" si="5"/>
        <v>0</v>
      </c>
      <c r="J36" s="6">
        <f t="shared" si="6"/>
        <v>44287.5</v>
      </c>
      <c r="K36" s="9">
        <f t="shared" si="7"/>
        <v>728087</v>
      </c>
      <c r="L36" s="18"/>
    </row>
    <row r="37" spans="1:12" x14ac:dyDescent="0.25">
      <c r="A37" s="3">
        <v>35</v>
      </c>
      <c r="B37" s="6">
        <f>'Lopsided Margins'!B37</f>
        <v>770319</v>
      </c>
      <c r="C37" s="9">
        <f>'Lopsided Margins'!C37</f>
        <v>882948</v>
      </c>
      <c r="D37" s="12">
        <f t="shared" si="0"/>
        <v>1653267</v>
      </c>
      <c r="E37" s="6">
        <f t="shared" si="1"/>
        <v>770319</v>
      </c>
      <c r="F37" s="9">
        <f t="shared" si="2"/>
        <v>0</v>
      </c>
      <c r="G37" s="12">
        <f t="shared" si="3"/>
        <v>826633.5</v>
      </c>
      <c r="H37" s="6">
        <f t="shared" si="4"/>
        <v>0</v>
      </c>
      <c r="I37" s="9">
        <f t="shared" si="5"/>
        <v>56314.5</v>
      </c>
      <c r="J37" s="6">
        <f t="shared" si="6"/>
        <v>770319</v>
      </c>
      <c r="K37" s="9">
        <f t="shared" si="7"/>
        <v>56314.5</v>
      </c>
      <c r="L37" s="18"/>
    </row>
    <row r="38" spans="1:12" x14ac:dyDescent="0.25">
      <c r="A38" s="3">
        <v>36</v>
      </c>
      <c r="B38" s="6">
        <f>'Lopsided Margins'!B38</f>
        <v>680259</v>
      </c>
      <c r="C38" s="9">
        <f>'Lopsided Margins'!C38</f>
        <v>905752</v>
      </c>
      <c r="D38" s="12">
        <f t="shared" si="0"/>
        <v>1586011</v>
      </c>
      <c r="E38" s="6">
        <f t="shared" si="1"/>
        <v>680259</v>
      </c>
      <c r="F38" s="9">
        <f t="shared" si="2"/>
        <v>0</v>
      </c>
      <c r="G38" s="12">
        <f t="shared" si="3"/>
        <v>793005.5</v>
      </c>
      <c r="H38" s="6">
        <f t="shared" si="4"/>
        <v>0</v>
      </c>
      <c r="I38" s="9">
        <f t="shared" si="5"/>
        <v>112746.5</v>
      </c>
      <c r="J38" s="6">
        <f t="shared" si="6"/>
        <v>680259</v>
      </c>
      <c r="K38" s="9">
        <f t="shared" si="7"/>
        <v>112746.5</v>
      </c>
      <c r="L38" s="18"/>
    </row>
    <row r="39" spans="1:12" x14ac:dyDescent="0.25">
      <c r="A39" s="3">
        <v>37</v>
      </c>
      <c r="B39" s="6">
        <f>'Lopsided Margins'!B39</f>
        <v>673308</v>
      </c>
      <c r="C39" s="9">
        <f>'Lopsided Margins'!C39</f>
        <v>847672</v>
      </c>
      <c r="D39" s="12">
        <f t="shared" si="0"/>
        <v>1520980</v>
      </c>
      <c r="E39" s="6">
        <f t="shared" si="1"/>
        <v>673308</v>
      </c>
      <c r="F39" s="9">
        <f t="shared" si="2"/>
        <v>0</v>
      </c>
      <c r="G39" s="12">
        <f t="shared" si="3"/>
        <v>760490</v>
      </c>
      <c r="H39" s="6">
        <f t="shared" si="4"/>
        <v>0</v>
      </c>
      <c r="I39" s="9">
        <f t="shared" si="5"/>
        <v>87182</v>
      </c>
      <c r="J39" s="6">
        <f t="shared" si="6"/>
        <v>673308</v>
      </c>
      <c r="K39" s="9">
        <f t="shared" si="7"/>
        <v>87182</v>
      </c>
      <c r="L39" s="18"/>
    </row>
    <row r="40" spans="1:12" x14ac:dyDescent="0.25">
      <c r="A40" s="3">
        <v>38</v>
      </c>
      <c r="B40" s="6">
        <f>'Lopsided Margins'!B40</f>
        <v>699843</v>
      </c>
      <c r="C40" s="9">
        <f>'Lopsided Margins'!C40</f>
        <v>858909</v>
      </c>
      <c r="D40" s="12">
        <f t="shared" si="0"/>
        <v>1558752</v>
      </c>
      <c r="E40" s="6">
        <f t="shared" si="1"/>
        <v>699843</v>
      </c>
      <c r="F40" s="9">
        <f t="shared" si="2"/>
        <v>0</v>
      </c>
      <c r="G40" s="12">
        <f t="shared" si="3"/>
        <v>779376</v>
      </c>
      <c r="H40" s="6">
        <f t="shared" si="4"/>
        <v>0</v>
      </c>
      <c r="I40" s="9">
        <f t="shared" si="5"/>
        <v>79533</v>
      </c>
      <c r="J40" s="6">
        <f t="shared" si="6"/>
        <v>699843</v>
      </c>
      <c r="K40" s="9">
        <f t="shared" si="7"/>
        <v>79533</v>
      </c>
      <c r="L40" s="18"/>
    </row>
  </sheetData>
  <sheetProtection sheet="1"/>
  <mergeCells count="8">
    <mergeCell ref="M2:M3"/>
    <mergeCell ref="M5:P5"/>
    <mergeCell ref="N6:P6"/>
    <mergeCell ref="N7:P7"/>
    <mergeCell ref="B1:C1"/>
    <mergeCell ref="E1:F1"/>
    <mergeCell ref="H1:I1"/>
    <mergeCell ref="J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0"/>
  <sheetViews>
    <sheetView workbookViewId="0">
      <selection activeCell="A2" sqref="A2"/>
    </sheetView>
  </sheetViews>
  <sheetFormatPr defaultColWidth="9.140625" defaultRowHeight="15.75" x14ac:dyDescent="0.25"/>
  <cols>
    <col min="1" max="1" width="9.42578125" style="10" customWidth="1"/>
    <col min="2" max="2" width="10.140625" style="10" customWidth="1"/>
    <col min="3" max="3" width="7.42578125" style="10" customWidth="1"/>
    <col min="4" max="4" width="10.140625" style="10" customWidth="1"/>
    <col min="5" max="5" width="6.85546875" style="10" customWidth="1"/>
    <col min="6" max="6" width="9.140625" style="10" bestFit="1"/>
    <col min="7" max="7" width="9.28515625" style="10" customWidth="1"/>
    <col min="8" max="8" width="11" style="10" customWidth="1"/>
    <col min="9" max="9" width="14.5703125" style="10" customWidth="1"/>
    <col min="10" max="10" width="10.5703125" style="10" customWidth="1"/>
    <col min="11" max="11" width="19.42578125" style="10" customWidth="1"/>
    <col min="12" max="12" width="9.140625" style="10" bestFit="1"/>
    <col min="13" max="16384" width="9.140625" style="10"/>
  </cols>
  <sheetData>
    <row r="1" spans="1:11" ht="16.5" customHeight="1" x14ac:dyDescent="0.25">
      <c r="A1" s="1"/>
      <c r="B1" s="63" t="s">
        <v>23</v>
      </c>
      <c r="C1" s="72"/>
      <c r="D1" s="72"/>
      <c r="E1" s="64"/>
      <c r="H1" s="23" t="s">
        <v>26</v>
      </c>
      <c r="I1" s="23" t="s">
        <v>27</v>
      </c>
      <c r="J1" s="23" t="s">
        <v>28</v>
      </c>
      <c r="K1" s="23" t="s">
        <v>29</v>
      </c>
    </row>
    <row r="2" spans="1:11" ht="16.5" customHeight="1" x14ac:dyDescent="0.25">
      <c r="A2" s="2" t="s">
        <v>0</v>
      </c>
      <c r="B2" s="31" t="s">
        <v>2</v>
      </c>
      <c r="C2" s="51" t="s">
        <v>24</v>
      </c>
      <c r="D2" s="52" t="s">
        <v>3</v>
      </c>
      <c r="E2" s="32" t="s">
        <v>25</v>
      </c>
      <c r="G2" s="21" t="s">
        <v>2</v>
      </c>
      <c r="H2" s="38">
        <f>SUM(B2:B40)/(SUM(B2:B40)+SUM(D2:D40))</f>
        <v>0.52313933077658681</v>
      </c>
      <c r="I2" s="23">
        <f>COUNT('Lopsided Margins'!G2:G40)</f>
        <v>19</v>
      </c>
      <c r="J2" s="37">
        <f>I2/(I2+I3)</f>
        <v>0.5</v>
      </c>
      <c r="K2" s="38">
        <f>J2-H2</f>
        <v>-2.3139330776586808E-2</v>
      </c>
    </row>
    <row r="3" spans="1:11" ht="16.5" customHeight="1" x14ac:dyDescent="0.25">
      <c r="A3" s="2">
        <v>1</v>
      </c>
      <c r="B3" s="6">
        <f>'Lopsided Margins'!B3</f>
        <v>693642</v>
      </c>
      <c r="C3" s="14">
        <f>'Lopsided Margins'!E3</f>
        <v>0.46342714893309978</v>
      </c>
      <c r="D3" s="9">
        <f>'Lopsided Margins'!C3</f>
        <v>803124</v>
      </c>
      <c r="E3" s="17">
        <f>'Lopsided Margins'!F3</f>
        <v>0.53657285106690022</v>
      </c>
      <c r="G3" s="22" t="s">
        <v>3</v>
      </c>
      <c r="H3" s="38">
        <f>SUM(D2:D40)/(SUM(B2:B40)+SUM(D2:D40))</f>
        <v>0.47686066922341325</v>
      </c>
      <c r="I3" s="23">
        <f>COUNT('Lopsided Margins'!H2:H140)</f>
        <v>19</v>
      </c>
      <c r="J3" s="37">
        <f>I3/(I2+I3)</f>
        <v>0.5</v>
      </c>
      <c r="K3" s="38">
        <f>J3-H3</f>
        <v>2.3139330776586753E-2</v>
      </c>
    </row>
    <row r="4" spans="1:11" x14ac:dyDescent="0.25">
      <c r="A4" s="3">
        <v>2</v>
      </c>
      <c r="B4" s="6">
        <f>'Lopsided Margins'!B4</f>
        <v>734517</v>
      </c>
      <c r="C4" s="14">
        <f>'Lopsided Margins'!E4</f>
        <v>0.42607149134332101</v>
      </c>
      <c r="D4" s="9">
        <f>'Lopsided Margins'!C4</f>
        <v>989412</v>
      </c>
      <c r="E4" s="17">
        <f>'Lopsided Margins'!F4</f>
        <v>0.57392850865667899</v>
      </c>
    </row>
    <row r="5" spans="1:11" x14ac:dyDescent="0.25">
      <c r="A5" s="3">
        <v>3</v>
      </c>
      <c r="B5" s="6">
        <f>'Lopsided Margins'!B5</f>
        <v>577188</v>
      </c>
      <c r="C5" s="14">
        <f>'Lopsided Margins'!E5</f>
        <v>0.37175624340621333</v>
      </c>
      <c r="D5" s="9">
        <f>'Lopsided Margins'!C5</f>
        <v>975410</v>
      </c>
      <c r="E5" s="17">
        <f>'Lopsided Margins'!F5</f>
        <v>0.62824375659378662</v>
      </c>
    </row>
    <row r="6" spans="1:11" x14ac:dyDescent="0.25">
      <c r="A6" s="3">
        <v>4</v>
      </c>
      <c r="B6" s="6">
        <f>'Lopsided Margins'!B6</f>
        <v>700538</v>
      </c>
      <c r="C6" s="14">
        <f>'Lopsided Margins'!E6</f>
        <v>0.44051513265043041</v>
      </c>
      <c r="D6" s="9">
        <f>'Lopsided Margins'!C6</f>
        <v>889732</v>
      </c>
      <c r="E6" s="17">
        <f>'Lopsided Margins'!F6</f>
        <v>0.55948486734956959</v>
      </c>
    </row>
    <row r="7" spans="1:11" x14ac:dyDescent="0.25">
      <c r="A7" s="3">
        <v>5</v>
      </c>
      <c r="B7" s="6">
        <f>'Lopsided Margins'!B7</f>
        <v>520928</v>
      </c>
      <c r="C7" s="14">
        <f>'Lopsided Margins'!E7</f>
        <v>0.42328743970773691</v>
      </c>
      <c r="D7" s="9">
        <f>'Lopsided Margins'!C7</f>
        <v>709744</v>
      </c>
      <c r="E7" s="17">
        <f>'Lopsided Margins'!F7</f>
        <v>0.57671256029226314</v>
      </c>
    </row>
    <row r="8" spans="1:11" x14ac:dyDescent="0.25">
      <c r="A8" s="3">
        <v>6</v>
      </c>
      <c r="B8" s="6">
        <f>'Lopsided Margins'!B8</f>
        <v>593868</v>
      </c>
      <c r="C8" s="14">
        <f>'Lopsided Margins'!E8</f>
        <v>0.39723984037308713</v>
      </c>
      <c r="D8" s="9">
        <f>'Lopsided Margins'!C8</f>
        <v>901118</v>
      </c>
      <c r="E8" s="17">
        <f>'Lopsided Margins'!F8</f>
        <v>0.60276015962691287</v>
      </c>
    </row>
    <row r="9" spans="1:11" x14ac:dyDescent="0.25">
      <c r="A9" s="3">
        <v>7</v>
      </c>
      <c r="B9" s="6">
        <f>'Lopsided Margins'!B9</f>
        <v>632691</v>
      </c>
      <c r="C9" s="14">
        <f>'Lopsided Margins'!E9</f>
        <v>0.43687673230613705</v>
      </c>
      <c r="D9" s="9">
        <f>'Lopsided Margins'!C9</f>
        <v>815523</v>
      </c>
      <c r="E9" s="17">
        <f>'Lopsided Margins'!F9</f>
        <v>0.56312326769386289</v>
      </c>
    </row>
    <row r="10" spans="1:11" x14ac:dyDescent="0.25">
      <c r="A10" s="3">
        <v>8</v>
      </c>
      <c r="B10" s="6">
        <f>'Lopsided Margins'!B10</f>
        <v>513612</v>
      </c>
      <c r="C10" s="14">
        <f>'Lopsided Margins'!E10</f>
        <v>0.35740818317576473</v>
      </c>
      <c r="D10" s="9">
        <f>'Lopsided Margins'!C10</f>
        <v>923434</v>
      </c>
      <c r="E10" s="17">
        <f>'Lopsided Margins'!F10</f>
        <v>0.64259181682423527</v>
      </c>
    </row>
    <row r="11" spans="1:11" x14ac:dyDescent="0.25">
      <c r="A11" s="3">
        <v>9</v>
      </c>
      <c r="B11" s="6">
        <f>'Lopsided Margins'!B11</f>
        <v>596860</v>
      </c>
      <c r="C11" s="14">
        <f>'Lopsided Margins'!E11</f>
        <v>0.43417915072969393</v>
      </c>
      <c r="D11" s="9">
        <f>'Lopsided Margins'!C11</f>
        <v>777826</v>
      </c>
      <c r="E11" s="17">
        <f>'Lopsided Margins'!F11</f>
        <v>0.56582084927030607</v>
      </c>
    </row>
    <row r="12" spans="1:11" x14ac:dyDescent="0.25">
      <c r="A12" s="3">
        <v>10</v>
      </c>
      <c r="B12" s="6">
        <f>'Lopsided Margins'!B12</f>
        <v>495307</v>
      </c>
      <c r="C12" s="14">
        <f>'Lopsided Margins'!E12</f>
        <v>0.37845257642868985</v>
      </c>
      <c r="D12" s="9">
        <f>'Lopsided Margins'!C12</f>
        <v>813462</v>
      </c>
      <c r="E12" s="17">
        <f>'Lopsided Margins'!F12</f>
        <v>0.6215474235713101</v>
      </c>
    </row>
    <row r="13" spans="1:11" x14ac:dyDescent="0.25">
      <c r="A13" s="3">
        <v>11</v>
      </c>
      <c r="B13" s="6">
        <f>'Lopsided Margins'!B13</f>
        <v>790765</v>
      </c>
      <c r="C13" s="14">
        <f>'Lopsided Margins'!E13</f>
        <v>0.52994509986837912</v>
      </c>
      <c r="D13" s="9">
        <f>'Lopsided Margins'!C13</f>
        <v>701399</v>
      </c>
      <c r="E13" s="17">
        <f>'Lopsided Margins'!F13</f>
        <v>0.47005490013162093</v>
      </c>
    </row>
    <row r="14" spans="1:11" x14ac:dyDescent="0.25">
      <c r="A14" s="3">
        <v>12</v>
      </c>
      <c r="B14" s="6">
        <f>'Lopsided Margins'!B14</f>
        <v>657419</v>
      </c>
      <c r="C14" s="14">
        <f>'Lopsided Margins'!E14</f>
        <v>0.50240573095857832</v>
      </c>
      <c r="D14" s="9">
        <f>'Lopsided Margins'!C14</f>
        <v>651123</v>
      </c>
      <c r="E14" s="17">
        <f>'Lopsided Margins'!F14</f>
        <v>0.49759426904142168</v>
      </c>
    </row>
    <row r="15" spans="1:11" x14ac:dyDescent="0.25">
      <c r="A15" s="3">
        <v>13</v>
      </c>
      <c r="B15" s="6">
        <f>'Lopsided Margins'!B15</f>
        <v>663637</v>
      </c>
      <c r="C15" s="14">
        <f>'Lopsided Margins'!E15</f>
        <v>0.42077335301397933</v>
      </c>
      <c r="D15" s="9">
        <f>'Lopsided Margins'!C15</f>
        <v>913547</v>
      </c>
      <c r="E15" s="17">
        <f>'Lopsided Margins'!F15</f>
        <v>0.57922664698602067</v>
      </c>
    </row>
    <row r="16" spans="1:11" x14ac:dyDescent="0.25">
      <c r="A16" s="3">
        <v>14</v>
      </c>
      <c r="B16" s="6">
        <f>'Lopsided Margins'!B16</f>
        <v>836027</v>
      </c>
      <c r="C16" s="14">
        <f>'Lopsided Margins'!E16</f>
        <v>0.57018039215686278</v>
      </c>
      <c r="D16" s="9">
        <f>'Lopsided Margins'!C16</f>
        <v>630223</v>
      </c>
      <c r="E16" s="17">
        <f>'Lopsided Margins'!F16</f>
        <v>0.42981960784313727</v>
      </c>
    </row>
    <row r="17" spans="1:5" x14ac:dyDescent="0.25">
      <c r="A17" s="3">
        <v>15</v>
      </c>
      <c r="B17" s="6">
        <f>'Lopsided Margins'!B17</f>
        <v>607988</v>
      </c>
      <c r="C17" s="14">
        <f>'Lopsided Margins'!E17</f>
        <v>0.46023993508066469</v>
      </c>
      <c r="D17" s="9">
        <f>'Lopsided Margins'!C17</f>
        <v>713036</v>
      </c>
      <c r="E17" s="17">
        <f>'Lopsided Margins'!F17</f>
        <v>0.53976006491933526</v>
      </c>
    </row>
    <row r="18" spans="1:5" x14ac:dyDescent="0.25">
      <c r="A18" s="3">
        <v>16</v>
      </c>
      <c r="B18" s="6">
        <f>'Lopsided Margins'!B18</f>
        <v>827036</v>
      </c>
      <c r="C18" s="14">
        <f>'Lopsided Margins'!E18</f>
        <v>0.59243266475644696</v>
      </c>
      <c r="D18" s="9">
        <f>'Lopsided Margins'!C18</f>
        <v>568964</v>
      </c>
      <c r="E18" s="17">
        <f>'Lopsided Margins'!F18</f>
        <v>0.40756733524355299</v>
      </c>
    </row>
    <row r="19" spans="1:5" x14ac:dyDescent="0.25">
      <c r="A19" s="3">
        <v>17</v>
      </c>
      <c r="B19" s="6">
        <f>'Lopsided Margins'!B19</f>
        <v>849289</v>
      </c>
      <c r="C19" s="14">
        <f>'Lopsided Margins'!E19</f>
        <v>0.5512715825003246</v>
      </c>
      <c r="D19" s="9">
        <f>'Lopsided Margins'!C19</f>
        <v>691311</v>
      </c>
      <c r="E19" s="17">
        <f>'Lopsided Margins'!F19</f>
        <v>0.44872841749967546</v>
      </c>
    </row>
    <row r="20" spans="1:5" x14ac:dyDescent="0.25">
      <c r="A20" s="3">
        <v>18</v>
      </c>
      <c r="B20" s="6">
        <f>'Lopsided Margins'!B20</f>
        <v>1113129</v>
      </c>
      <c r="C20" s="14">
        <f>'Lopsided Margins'!E20</f>
        <v>0.6552955935448207</v>
      </c>
      <c r="D20" s="9">
        <f>'Lopsided Margins'!C20</f>
        <v>585538</v>
      </c>
      <c r="E20" s="17">
        <f>'Lopsided Margins'!F20</f>
        <v>0.34470440645517925</v>
      </c>
    </row>
    <row r="21" spans="1:5" x14ac:dyDescent="0.25">
      <c r="A21" s="3">
        <v>19</v>
      </c>
      <c r="B21" s="6">
        <f>'Lopsided Margins'!B21</f>
        <v>867653</v>
      </c>
      <c r="C21" s="14">
        <f>'Lopsided Margins'!E21</f>
        <v>0.62562046279818984</v>
      </c>
      <c r="D21" s="9">
        <f>'Lopsided Margins'!C21</f>
        <v>519215</v>
      </c>
      <c r="E21" s="17">
        <f>'Lopsided Margins'!F21</f>
        <v>0.37437953720181011</v>
      </c>
    </row>
    <row r="22" spans="1:5" x14ac:dyDescent="0.25">
      <c r="A22" s="3">
        <v>20</v>
      </c>
      <c r="B22" s="6">
        <f>'Lopsided Margins'!B22</f>
        <v>793901</v>
      </c>
      <c r="C22" s="14">
        <f>'Lopsided Margins'!E22</f>
        <v>0.51042778410712863</v>
      </c>
      <c r="D22" s="9">
        <f>'Lopsided Margins'!C22</f>
        <v>761463</v>
      </c>
      <c r="E22" s="17">
        <f>'Lopsided Margins'!F22</f>
        <v>0.48957221589287137</v>
      </c>
    </row>
    <row r="23" spans="1:5" x14ac:dyDescent="0.25">
      <c r="A23" s="3">
        <v>21</v>
      </c>
      <c r="B23" s="6">
        <f>'Lopsided Margins'!B23</f>
        <v>754653</v>
      </c>
      <c r="C23" s="14">
        <f>'Lopsided Margins'!E23</f>
        <v>0.44414709853299322</v>
      </c>
      <c r="D23" s="9">
        <f>'Lopsided Margins'!C23</f>
        <v>944453</v>
      </c>
      <c r="E23" s="17">
        <f>'Lopsided Margins'!F23</f>
        <v>0.55585290146700672</v>
      </c>
    </row>
    <row r="24" spans="1:5" x14ac:dyDescent="0.25">
      <c r="A24" s="3">
        <v>22</v>
      </c>
      <c r="B24" s="6">
        <f>'Lopsided Margins'!B24</f>
        <v>955516</v>
      </c>
      <c r="C24" s="14">
        <f>'Lopsided Margins'!E24</f>
        <v>0.67097874181128225</v>
      </c>
      <c r="D24" s="9">
        <f>'Lopsided Margins'!C24</f>
        <v>468547</v>
      </c>
      <c r="E24" s="17">
        <f>'Lopsided Margins'!F24</f>
        <v>0.32902125818871775</v>
      </c>
    </row>
    <row r="25" spans="1:5" x14ac:dyDescent="0.25">
      <c r="A25" s="3">
        <v>23</v>
      </c>
      <c r="B25" s="6">
        <f>'Lopsided Margins'!B25</f>
        <v>573606</v>
      </c>
      <c r="C25" s="14">
        <f>'Lopsided Margins'!E25</f>
        <v>0.36886683313516166</v>
      </c>
      <c r="D25" s="9">
        <f>'Lopsided Margins'!C25</f>
        <v>981443</v>
      </c>
      <c r="E25" s="17">
        <f>'Lopsided Margins'!F25</f>
        <v>0.63113316686483834</v>
      </c>
    </row>
    <row r="26" spans="1:5" x14ac:dyDescent="0.25">
      <c r="A26" s="3">
        <v>24</v>
      </c>
      <c r="B26" s="6">
        <f>'Lopsided Margins'!B26</f>
        <v>704876</v>
      </c>
      <c r="C26" s="14">
        <f>'Lopsided Margins'!E26</f>
        <v>0.42398275861031898</v>
      </c>
      <c r="D26" s="9">
        <f>'Lopsided Margins'!C26</f>
        <v>957635</v>
      </c>
      <c r="E26" s="17">
        <f>'Lopsided Margins'!F26</f>
        <v>0.57601724138968102</v>
      </c>
    </row>
    <row r="27" spans="1:5" x14ac:dyDescent="0.25">
      <c r="A27" s="3">
        <v>25</v>
      </c>
      <c r="B27" s="6">
        <f>'Lopsided Margins'!B27</f>
        <v>802988</v>
      </c>
      <c r="C27" s="14">
        <f>'Lopsided Margins'!E27</f>
        <v>0.56771458588738011</v>
      </c>
      <c r="D27" s="9">
        <f>'Lopsided Margins'!C27</f>
        <v>611434</v>
      </c>
      <c r="E27" s="17">
        <f>'Lopsided Margins'!F27</f>
        <v>0.43228541411261984</v>
      </c>
    </row>
    <row r="28" spans="1:5" x14ac:dyDescent="0.25">
      <c r="A28" s="3">
        <v>26</v>
      </c>
      <c r="B28" s="6">
        <f>'Lopsided Margins'!B28</f>
        <v>961152</v>
      </c>
      <c r="C28" s="14">
        <f>'Lopsided Margins'!E28</f>
        <v>0.66436491297919509</v>
      </c>
      <c r="D28" s="9">
        <f>'Lopsided Margins'!C28</f>
        <v>485571</v>
      </c>
      <c r="E28" s="17">
        <f>'Lopsided Margins'!F28</f>
        <v>0.33563508702080497</v>
      </c>
    </row>
    <row r="29" spans="1:5" x14ac:dyDescent="0.25">
      <c r="A29" s="3">
        <v>27</v>
      </c>
      <c r="B29" s="6">
        <f>'Lopsided Margins'!B29</f>
        <v>868676</v>
      </c>
      <c r="C29" s="14">
        <f>'Lopsided Margins'!E29</f>
        <v>0.69542704258817767</v>
      </c>
      <c r="D29" s="9">
        <f>'Lopsided Margins'!C29</f>
        <v>380450</v>
      </c>
      <c r="E29" s="17">
        <f>'Lopsided Margins'!F29</f>
        <v>0.30457295741182233</v>
      </c>
    </row>
    <row r="30" spans="1:5" x14ac:dyDescent="0.25">
      <c r="A30" s="3">
        <v>28</v>
      </c>
      <c r="B30" s="6">
        <f>'Lopsided Margins'!B30</f>
        <v>1050031</v>
      </c>
      <c r="C30" s="14">
        <f>'Lopsided Margins'!E30</f>
        <v>0.81660585076929781</v>
      </c>
      <c r="D30" s="9">
        <f>'Lopsided Margins'!C30</f>
        <v>235817</v>
      </c>
      <c r="E30" s="17">
        <f>'Lopsided Margins'!F30</f>
        <v>0.18339414923070224</v>
      </c>
    </row>
    <row r="31" spans="1:5" x14ac:dyDescent="0.25">
      <c r="A31" s="3">
        <v>29</v>
      </c>
      <c r="B31" s="6">
        <f>'Lopsided Margins'!B31</f>
        <v>787417</v>
      </c>
      <c r="C31" s="14">
        <f>'Lopsided Margins'!E31</f>
        <v>0.84046370735331166</v>
      </c>
      <c r="D31" s="9">
        <f>'Lopsided Margins'!C31</f>
        <v>149467</v>
      </c>
      <c r="E31" s="17">
        <f>'Lopsided Margins'!F31</f>
        <v>0.15953629264668839</v>
      </c>
    </row>
    <row r="32" spans="1:5" x14ac:dyDescent="0.25">
      <c r="A32" s="3">
        <v>30</v>
      </c>
      <c r="B32" s="6">
        <f>'Lopsided Margins'!B32</f>
        <v>1133929</v>
      </c>
      <c r="C32" s="14">
        <f>'Lopsided Margins'!E32</f>
        <v>0.70958462295168134</v>
      </c>
      <c r="D32" s="9">
        <f>'Lopsided Margins'!C32</f>
        <v>464089</v>
      </c>
      <c r="E32" s="17">
        <f>'Lopsided Margins'!F32</f>
        <v>0.2904153770483186</v>
      </c>
    </row>
    <row r="33" spans="1:5" x14ac:dyDescent="0.25">
      <c r="A33" s="3">
        <v>31</v>
      </c>
      <c r="B33" s="6">
        <f>'Lopsided Margins'!B33</f>
        <v>1168149</v>
      </c>
      <c r="C33" s="14">
        <f>'Lopsided Margins'!E33</f>
        <v>0.72842048945109794</v>
      </c>
      <c r="D33" s="9">
        <f>'Lopsided Margins'!C33</f>
        <v>435525</v>
      </c>
      <c r="E33" s="17">
        <f>'Lopsided Margins'!F33</f>
        <v>0.27157951054890206</v>
      </c>
    </row>
    <row r="34" spans="1:5" x14ac:dyDescent="0.25">
      <c r="A34" s="3">
        <v>32</v>
      </c>
      <c r="B34" s="6">
        <f>'Lopsided Margins'!B34</f>
        <v>802615</v>
      </c>
      <c r="C34" s="14">
        <f>'Lopsided Margins'!E34</f>
        <v>0.62878391421247581</v>
      </c>
      <c r="D34" s="9">
        <f>'Lopsided Margins'!C34</f>
        <v>473841</v>
      </c>
      <c r="E34" s="17">
        <f>'Lopsided Margins'!F34</f>
        <v>0.37121608578752419</v>
      </c>
    </row>
    <row r="35" spans="1:5" x14ac:dyDescent="0.25">
      <c r="A35" s="3">
        <v>33</v>
      </c>
      <c r="B35" s="6">
        <f>'Lopsided Margins'!B35</f>
        <v>1008524</v>
      </c>
      <c r="C35" s="14">
        <f>'Lopsided Margins'!E35</f>
        <v>0.65035770434674944</v>
      </c>
      <c r="D35" s="9">
        <f>'Lopsided Margins'!C35</f>
        <v>542198</v>
      </c>
      <c r="E35" s="17">
        <f>'Lopsided Margins'!F35</f>
        <v>0.34964229565325056</v>
      </c>
    </row>
    <row r="36" spans="1:5" x14ac:dyDescent="0.25">
      <c r="A36" s="3">
        <v>34</v>
      </c>
      <c r="B36" s="6">
        <f>'Lopsided Margins'!B36</f>
        <v>816662</v>
      </c>
      <c r="C36" s="14">
        <f>'Lopsided Margins'!E36</f>
        <v>0.52866970621117093</v>
      </c>
      <c r="D36" s="9">
        <f>'Lopsided Margins'!C36</f>
        <v>728087</v>
      </c>
      <c r="E36" s="17">
        <f>'Lopsided Margins'!F36</f>
        <v>0.47133029378882912</v>
      </c>
    </row>
    <row r="37" spans="1:5" x14ac:dyDescent="0.25">
      <c r="A37" s="3">
        <v>35</v>
      </c>
      <c r="B37" s="6">
        <f>'Lopsided Margins'!B37</f>
        <v>770319</v>
      </c>
      <c r="C37" s="14">
        <f>'Lopsided Margins'!E37</f>
        <v>0.46593744386115493</v>
      </c>
      <c r="D37" s="9">
        <f>'Lopsided Margins'!C37</f>
        <v>882948</v>
      </c>
      <c r="E37" s="17">
        <f>'Lopsided Margins'!F37</f>
        <v>0.53406255613884512</v>
      </c>
    </row>
    <row r="38" spans="1:5" x14ac:dyDescent="0.25">
      <c r="A38" s="3">
        <v>36</v>
      </c>
      <c r="B38" s="6">
        <f>'Lopsided Margins'!B38</f>
        <v>680259</v>
      </c>
      <c r="C38" s="14">
        <f>'Lopsided Margins'!E38</f>
        <v>0.42891190540292595</v>
      </c>
      <c r="D38" s="9">
        <f>'Lopsided Margins'!C38</f>
        <v>905752</v>
      </c>
      <c r="E38" s="17">
        <f>'Lopsided Margins'!F38</f>
        <v>0.57108809459707399</v>
      </c>
    </row>
    <row r="39" spans="1:5" x14ac:dyDescent="0.25">
      <c r="A39" s="3">
        <v>37</v>
      </c>
      <c r="B39" s="6">
        <f>'Lopsided Margins'!B39</f>
        <v>673308</v>
      </c>
      <c r="C39" s="14">
        <f>'Lopsided Margins'!E39</f>
        <v>0.44268037712527447</v>
      </c>
      <c r="D39" s="9">
        <f>'Lopsided Margins'!C39</f>
        <v>847672</v>
      </c>
      <c r="E39" s="17">
        <f>'Lopsided Margins'!F39</f>
        <v>0.55731962287472547</v>
      </c>
    </row>
    <row r="40" spans="1:5" x14ac:dyDescent="0.25">
      <c r="A40" s="3">
        <v>38</v>
      </c>
      <c r="B40" s="6">
        <f>'Lopsided Margins'!B40</f>
        <v>699843</v>
      </c>
      <c r="C40" s="14">
        <f>'Lopsided Margins'!E40</f>
        <v>0.4489764888834144</v>
      </c>
      <c r="D40" s="9">
        <f>'Lopsided Margins'!C40</f>
        <v>858909</v>
      </c>
      <c r="E40" s="17">
        <f>'Lopsided Margins'!F40</f>
        <v>0.55102351111658554</v>
      </c>
    </row>
  </sheetData>
  <sheetProtection sheet="1"/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Lopsided Margins</vt:lpstr>
      <vt:lpstr>Mean-Median Difference</vt:lpstr>
      <vt:lpstr>Efficiency Gap</vt:lpstr>
      <vt:lpstr>Seats Votes Ratio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Kent Stigall</dc:creator>
  <cp:lastModifiedBy>Kent Stigall</cp:lastModifiedBy>
  <dcterms:created xsi:type="dcterms:W3CDTF">2021-10-16T14:11:25Z</dcterms:created>
  <dcterms:modified xsi:type="dcterms:W3CDTF">2021-10-16T14:11:25Z</dcterms:modified>
</cp:coreProperties>
</file>