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oodse3_michigan_gov/Documents/Financial Records/"/>
    </mc:Choice>
  </mc:AlternateContent>
  <xr:revisionPtr revIDLastSave="1" documentId="8_{1A151518-BF00-473C-B35A-1FB418A9AC70}" xr6:coauthVersionLast="47" xr6:coauthVersionMax="47" xr10:uidLastSave="{47ED8744-D32D-43F3-97B0-232D5FA3CA64}"/>
  <bookViews>
    <workbookView xWindow="-108" yWindow="-108" windowWidth="23256" windowHeight="12576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E22" i="1" s="1"/>
  <c r="D20" i="1"/>
  <c r="B20" i="1"/>
  <c r="E20" i="1" s="1"/>
  <c r="D19" i="1"/>
  <c r="C19" i="1"/>
  <c r="B19" i="1"/>
  <c r="C18" i="1"/>
  <c r="C21" i="1" s="1"/>
  <c r="B18" i="1"/>
  <c r="D17" i="1"/>
  <c r="C17" i="1"/>
  <c r="B17" i="1"/>
  <c r="E16" i="1"/>
  <c r="D15" i="1"/>
  <c r="C15" i="1"/>
  <c r="B15" i="1"/>
  <c r="C14" i="1"/>
  <c r="B14" i="1"/>
  <c r="E14" i="1" s="1"/>
  <c r="C13" i="1"/>
  <c r="B13" i="1"/>
  <c r="E13" i="1" s="1"/>
  <c r="D12" i="1"/>
  <c r="B12" i="1"/>
  <c r="E12" i="1" s="1"/>
  <c r="D11" i="1"/>
  <c r="C11" i="1"/>
  <c r="B11" i="1"/>
  <c r="D8" i="1"/>
  <c r="D9" i="1" s="1"/>
  <c r="C8" i="1"/>
  <c r="C9" i="1" s="1"/>
  <c r="B7" i="1"/>
  <c r="B8" i="1" s="1"/>
  <c r="E8" i="1" s="1"/>
  <c r="E19" i="1" l="1"/>
  <c r="E15" i="1"/>
  <c r="E17" i="1"/>
  <c r="E7" i="1"/>
  <c r="E23" i="1"/>
  <c r="D21" i="1"/>
  <c r="D24" i="1" s="1"/>
  <c r="D25" i="1" s="1"/>
  <c r="D26" i="1" s="1"/>
  <c r="C24" i="1"/>
  <c r="C25" i="1" s="1"/>
  <c r="C26" i="1" s="1"/>
  <c r="E18" i="1"/>
  <c r="B21" i="1"/>
  <c r="B9" i="1"/>
  <c r="E11" i="1"/>
  <c r="E21" i="1" l="1"/>
  <c r="E9" i="1"/>
  <c r="B24" i="1"/>
  <c r="E24" i="1" s="1"/>
  <c r="B25" i="1" l="1"/>
  <c r="B26" i="1" l="1"/>
  <c r="E26" i="1" s="1"/>
  <c r="E25" i="1"/>
</calcChain>
</file>

<file path=xl/sharedStrings.xml><?xml version="1.0" encoding="utf-8"?>
<sst xmlns="http://schemas.openxmlformats.org/spreadsheetml/2006/main" count="29" uniqueCount="29">
  <si>
    <t>Oct 2023</t>
  </si>
  <si>
    <t>Nov 2023</t>
  </si>
  <si>
    <t>Dec 2023</t>
  </si>
  <si>
    <t>Total</t>
  </si>
  <si>
    <t>Income</t>
  </si>
  <si>
    <t xml:space="preserve">   1000 State General Fund - General Purpose</t>
  </si>
  <si>
    <t>Total Income</t>
  </si>
  <si>
    <t>Gross Profit</t>
  </si>
  <si>
    <t>Expenses</t>
  </si>
  <si>
    <t xml:space="preserve">   4502 Travel Costs</t>
  </si>
  <si>
    <t xml:space="preserve">   6082 Facilities, A/V, Security</t>
  </si>
  <si>
    <t xml:space="preserve">   6100 Telecommunications</t>
  </si>
  <si>
    <t xml:space="preserve">   6112 Technology/Internal Purchases thru State</t>
  </si>
  <si>
    <t xml:space="preserve">   6128 Staff Salaries</t>
  </si>
  <si>
    <t xml:space="preserve">   6133 Consultants</t>
  </si>
  <si>
    <t xml:space="preserve">      6133.2 Consultant-Litigation Counsel</t>
  </si>
  <si>
    <t xml:space="preserve">      6133.3 Consultant-Local Counsel</t>
  </si>
  <si>
    <t xml:space="preserve">      6133.6 Consultant-VRA Legal Counsel</t>
  </si>
  <si>
    <t xml:space="preserve">      6133.8 PROFESSIONAL SERVICES</t>
  </si>
  <si>
    <t xml:space="preserve">   Total 6133 Consultants</t>
  </si>
  <si>
    <t xml:space="preserve">   6136 Commissioner Pay</t>
  </si>
  <si>
    <t xml:space="preserve">   6230 Office Supplies</t>
  </si>
  <si>
    <t>Total Expenses</t>
  </si>
  <si>
    <t>Net Operating Income</t>
  </si>
  <si>
    <t>Net Income</t>
  </si>
  <si>
    <t>Thursday, Feb 01, 2024 06:18:27 PM GMT-8 - Accrual Basis</t>
  </si>
  <si>
    <t>Michigan Independent Citizens Redistricting Commission</t>
  </si>
  <si>
    <t>Profit and Loss</t>
  </si>
  <si>
    <t>October - December,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</si>
</sst>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H12" sqref="H12"/>
    </sheetView>
  </sheetViews>
  <sheetFormatPr defaultRowHeight="14.4" x14ac:dyDescent="0.3"/>
  <cols>
    <col min="1" max="1" width="42.109375" customWidth="1"/>
    <col min="2" max="5" width="18.88671875" customWidth="1"/>
  </cols>
  <sheetData>
    <row r="1" spans="1:5" ht="17.399999999999999" x14ac:dyDescent="0.3">
      <c r="A1" s="10" t="s">
        <v>26</v>
      </c>
      <c r="B1" s="9"/>
      <c r="C1" s="9"/>
      <c r="D1" s="9"/>
      <c r="E1" s="9"/>
    </row>
    <row r="2" spans="1:5" ht="17.399999999999999" x14ac:dyDescent="0.3">
      <c r="A2" s="10" t="s">
        <v>27</v>
      </c>
      <c r="B2" s="9"/>
      <c r="C2" s="9"/>
      <c r="D2" s="9"/>
      <c r="E2" s="9"/>
    </row>
    <row r="3" spans="1:5" x14ac:dyDescent="0.3">
      <c r="A3" s="11" t="s">
        <v>28</v>
      </c>
      <c r="B3" s="9"/>
      <c r="C3" s="9"/>
      <c r="D3" s="9"/>
      <c r="E3" s="9"/>
    </row>
    <row r="5" spans="1:5" x14ac:dyDescent="0.3">
      <c r="A5" s="1"/>
      <c r="B5" s="2" t="s">
        <v>0</v>
      </c>
      <c r="C5" s="2" t="s">
        <v>1</v>
      </c>
      <c r="D5" s="2" t="s">
        <v>2</v>
      </c>
      <c r="E5" s="2" t="s">
        <v>3</v>
      </c>
    </row>
    <row r="6" spans="1:5" x14ac:dyDescent="0.3">
      <c r="A6" s="3" t="s">
        <v>4</v>
      </c>
      <c r="B6" s="4"/>
      <c r="C6" s="4"/>
      <c r="D6" s="4"/>
      <c r="E6" s="4"/>
    </row>
    <row r="7" spans="1:5" x14ac:dyDescent="0.3">
      <c r="A7" s="3" t="s">
        <v>5</v>
      </c>
      <c r="B7" s="5">
        <f>3331200</f>
        <v>3331200</v>
      </c>
      <c r="C7" s="4"/>
      <c r="D7" s="4"/>
      <c r="E7" s="5">
        <f>((B7)+(C7))+(D7)</f>
        <v>3331200</v>
      </c>
    </row>
    <row r="8" spans="1:5" x14ac:dyDescent="0.3">
      <c r="A8" s="3" t="s">
        <v>6</v>
      </c>
      <c r="B8" s="6">
        <f>B7</f>
        <v>3331200</v>
      </c>
      <c r="C8" s="6">
        <f>C7</f>
        <v>0</v>
      </c>
      <c r="D8" s="6">
        <f>D7</f>
        <v>0</v>
      </c>
      <c r="E8" s="6">
        <f>((B8)+(C8))+(D8)</f>
        <v>3331200</v>
      </c>
    </row>
    <row r="9" spans="1:5" x14ac:dyDescent="0.3">
      <c r="A9" s="3" t="s">
        <v>7</v>
      </c>
      <c r="B9" s="6">
        <f>(B8)-(0)</f>
        <v>3331200</v>
      </c>
      <c r="C9" s="6">
        <f>(C8)-(0)</f>
        <v>0</v>
      </c>
      <c r="D9" s="6">
        <f>(D8)-(0)</f>
        <v>0</v>
      </c>
      <c r="E9" s="6">
        <f>((B9)+(C9))+(D9)</f>
        <v>3331200</v>
      </c>
    </row>
    <row r="10" spans="1:5" x14ac:dyDescent="0.3">
      <c r="A10" s="3" t="s">
        <v>8</v>
      </c>
      <c r="B10" s="4"/>
      <c r="C10" s="4"/>
      <c r="D10" s="4"/>
      <c r="E10" s="4"/>
    </row>
    <row r="11" spans="1:5" x14ac:dyDescent="0.3">
      <c r="A11" s="3" t="s">
        <v>9</v>
      </c>
      <c r="B11" s="5">
        <f>5739.75</f>
        <v>5739.75</v>
      </c>
      <c r="C11" s="5">
        <f>19217.2</f>
        <v>19217.2</v>
      </c>
      <c r="D11" s="5">
        <f>5845.62</f>
        <v>5845.62</v>
      </c>
      <c r="E11" s="5">
        <f t="shared" ref="E11:E26" si="0">((B11)+(C11))+(D11)</f>
        <v>30802.57</v>
      </c>
    </row>
    <row r="12" spans="1:5" x14ac:dyDescent="0.3">
      <c r="A12" s="3" t="s">
        <v>10</v>
      </c>
      <c r="B12" s="5">
        <f>810</f>
        <v>810</v>
      </c>
      <c r="C12" s="4"/>
      <c r="D12" s="5">
        <f>612.5</f>
        <v>612.5</v>
      </c>
      <c r="E12" s="5">
        <f t="shared" si="0"/>
        <v>1422.5</v>
      </c>
    </row>
    <row r="13" spans="1:5" x14ac:dyDescent="0.3">
      <c r="A13" s="3" t="s">
        <v>11</v>
      </c>
      <c r="B13" s="5">
        <f>793.56</f>
        <v>793.56</v>
      </c>
      <c r="C13" s="5">
        <f>793.56</f>
        <v>793.56</v>
      </c>
      <c r="D13" s="4">
        <v>803.32</v>
      </c>
      <c r="E13" s="5">
        <f t="shared" si="0"/>
        <v>2390.44</v>
      </c>
    </row>
    <row r="14" spans="1:5" x14ac:dyDescent="0.3">
      <c r="A14" s="3" t="s">
        <v>12</v>
      </c>
      <c r="B14" s="5">
        <f>86.8</f>
        <v>86.8</v>
      </c>
      <c r="C14" s="5">
        <f>86.8</f>
        <v>86.8</v>
      </c>
      <c r="D14" s="4"/>
      <c r="E14" s="5">
        <f t="shared" si="0"/>
        <v>173.6</v>
      </c>
    </row>
    <row r="15" spans="1:5" x14ac:dyDescent="0.3">
      <c r="A15" s="3" t="s">
        <v>13</v>
      </c>
      <c r="B15" s="5">
        <f>8784.27</f>
        <v>8784.27</v>
      </c>
      <c r="C15" s="5">
        <f>9227.92</f>
        <v>9227.92</v>
      </c>
      <c r="D15" s="5">
        <f>10115.22</f>
        <v>10115.219999999999</v>
      </c>
      <c r="E15" s="5">
        <f t="shared" si="0"/>
        <v>28127.410000000003</v>
      </c>
    </row>
    <row r="16" spans="1:5" x14ac:dyDescent="0.3">
      <c r="A16" s="3" t="s">
        <v>14</v>
      </c>
      <c r="B16" s="4"/>
      <c r="C16" s="4"/>
      <c r="D16" s="4"/>
      <c r="E16" s="5">
        <f t="shared" si="0"/>
        <v>0</v>
      </c>
    </row>
    <row r="17" spans="1:5" x14ac:dyDescent="0.3">
      <c r="A17" s="3" t="s">
        <v>15</v>
      </c>
      <c r="B17" s="5">
        <f>291297.23</f>
        <v>291297.23</v>
      </c>
      <c r="C17" s="5">
        <f>433631.12</f>
        <v>433631.12</v>
      </c>
      <c r="D17" s="5">
        <f>145680.91</f>
        <v>145680.91</v>
      </c>
      <c r="E17" s="5">
        <f t="shared" si="0"/>
        <v>870609.26</v>
      </c>
    </row>
    <row r="18" spans="1:5" x14ac:dyDescent="0.3">
      <c r="A18" s="3" t="s">
        <v>16</v>
      </c>
      <c r="B18" s="5">
        <f>36606.84</f>
        <v>36606.839999999997</v>
      </c>
      <c r="C18" s="5">
        <f>52393.03</f>
        <v>52393.03</v>
      </c>
      <c r="D18" s="4">
        <v>60581.88</v>
      </c>
      <c r="E18" s="5">
        <f t="shared" si="0"/>
        <v>149581.75</v>
      </c>
    </row>
    <row r="19" spans="1:5" x14ac:dyDescent="0.3">
      <c r="A19" s="3" t="s">
        <v>17</v>
      </c>
      <c r="B19" s="5">
        <f>20506.5</f>
        <v>20506.5</v>
      </c>
      <c r="C19" s="5">
        <f>29288.66</f>
        <v>29288.66</v>
      </c>
      <c r="D19" s="5">
        <f>3999.53</f>
        <v>3999.53</v>
      </c>
      <c r="E19" s="5">
        <f t="shared" si="0"/>
        <v>53794.69</v>
      </c>
    </row>
    <row r="20" spans="1:5" x14ac:dyDescent="0.3">
      <c r="A20" s="3" t="s">
        <v>18</v>
      </c>
      <c r="B20" s="5">
        <f>263.5</f>
        <v>263.5</v>
      </c>
      <c r="C20" s="4"/>
      <c r="D20" s="5">
        <f>503.5</f>
        <v>503.5</v>
      </c>
      <c r="E20" s="5">
        <f t="shared" si="0"/>
        <v>767</v>
      </c>
    </row>
    <row r="21" spans="1:5" x14ac:dyDescent="0.3">
      <c r="A21" s="3" t="s">
        <v>19</v>
      </c>
      <c r="B21" s="6">
        <f>((((B16)+(B17))+(B18))+(B19))+(B20)</f>
        <v>348674.06999999995</v>
      </c>
      <c r="C21" s="6">
        <f>((((C16)+(C17))+(C18))+(C19))+(C20)</f>
        <v>515312.81</v>
      </c>
      <c r="D21" s="6">
        <f>((((D16)+(D17))+(D18))+(D19))+(D20)</f>
        <v>210765.82</v>
      </c>
      <c r="E21" s="6">
        <f t="shared" si="0"/>
        <v>1074752.7</v>
      </c>
    </row>
    <row r="22" spans="1:5" x14ac:dyDescent="0.3">
      <c r="A22" s="3" t="s">
        <v>20</v>
      </c>
      <c r="B22" s="5">
        <f>50767.63</f>
        <v>50767.63</v>
      </c>
      <c r="C22" s="5">
        <f>55602.63</f>
        <v>55602.63</v>
      </c>
      <c r="D22" s="5">
        <f>48908.01</f>
        <v>48908.01</v>
      </c>
      <c r="E22" s="5">
        <f t="shared" si="0"/>
        <v>155278.26999999999</v>
      </c>
    </row>
    <row r="23" spans="1:5" x14ac:dyDescent="0.3">
      <c r="A23" s="3" t="s">
        <v>21</v>
      </c>
      <c r="B23" s="5">
        <f>79.44</f>
        <v>79.44</v>
      </c>
      <c r="C23" s="5">
        <f>16.95</f>
        <v>16.95</v>
      </c>
      <c r="D23" s="5">
        <f>254.8</f>
        <v>254.8</v>
      </c>
      <c r="E23" s="5">
        <f t="shared" si="0"/>
        <v>351.19</v>
      </c>
    </row>
    <row r="24" spans="1:5" x14ac:dyDescent="0.3">
      <c r="A24" s="3" t="s">
        <v>22</v>
      </c>
      <c r="B24" s="6">
        <f>(((((((B11)+(B12))+(B13))+(B14))+(B15))+(B21))+(B22))+(B23)</f>
        <v>415735.51999999996</v>
      </c>
      <c r="C24" s="6">
        <f>(((((((C11)+(C12))+(C13))+(C14))+(C15))+(C21))+(C22))+(C23)</f>
        <v>600257.87</v>
      </c>
      <c r="D24" s="6">
        <f>(((((((D11)+(D12))+(D13))+(D14))+(D15))+(D21))+(D22))+(D23)</f>
        <v>277305.28999999998</v>
      </c>
      <c r="E24" s="6">
        <f t="shared" si="0"/>
        <v>1293298.68</v>
      </c>
    </row>
    <row r="25" spans="1:5" x14ac:dyDescent="0.3">
      <c r="A25" s="3" t="s">
        <v>23</v>
      </c>
      <c r="B25" s="6">
        <f>(B9)-(B24)</f>
        <v>2915464.48</v>
      </c>
      <c r="C25" s="6">
        <f>(C9)-(C24)</f>
        <v>-600257.87</v>
      </c>
      <c r="D25" s="6">
        <f>(D9)-(D24)</f>
        <v>-277305.28999999998</v>
      </c>
      <c r="E25" s="6">
        <f t="shared" si="0"/>
        <v>2037901.3199999998</v>
      </c>
    </row>
    <row r="26" spans="1:5" x14ac:dyDescent="0.3">
      <c r="A26" s="3" t="s">
        <v>24</v>
      </c>
      <c r="B26" s="7">
        <f>(B25)+(0)</f>
        <v>2915464.48</v>
      </c>
      <c r="C26" s="7">
        <f>(C25)+(0)</f>
        <v>-600257.87</v>
      </c>
      <c r="D26" s="7">
        <f>(D25)+(0)</f>
        <v>-277305.28999999998</v>
      </c>
      <c r="E26" s="7">
        <f t="shared" si="0"/>
        <v>2037901.3199999998</v>
      </c>
    </row>
    <row r="27" spans="1:5" x14ac:dyDescent="0.3">
      <c r="A27" s="3"/>
      <c r="B27" s="4"/>
      <c r="C27" s="4"/>
      <c r="D27" s="4"/>
      <c r="E27" s="4"/>
    </row>
    <row r="30" spans="1:5" x14ac:dyDescent="0.3">
      <c r="A30" s="8" t="s">
        <v>25</v>
      </c>
      <c r="B30" s="9"/>
      <c r="C30" s="9"/>
      <c r="D30" s="9"/>
      <c r="E30" s="9"/>
    </row>
  </sheetData>
  <mergeCells count="4">
    <mergeCell ref="A30:E30"/>
    <mergeCell ref="A1:E1"/>
    <mergeCell ref="A2:E2"/>
    <mergeCell ref="A3:E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Woods, Edward (MICRC)</cp:lastModifiedBy>
  <cp:lastPrinted>2024-02-06T03:24:07Z</cp:lastPrinted>
  <dcterms:created xsi:type="dcterms:W3CDTF">2024-02-02T02:18:27Z</dcterms:created>
  <dcterms:modified xsi:type="dcterms:W3CDTF">2024-02-06T03:24:07Z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2024-02-06T03:18:50Z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1f4d9487-f51d-4df6-b491-ae99d22301ba</vt:lpwstr>
  </property>
  <property fmtid="{D5CDD505-2E9C-101B-9397-08002B2CF9AE}" pid="8" name="MSIP_Label_3a2fed65-62e7-46ea-af74-187e0c17143a_ContentBits">
    <vt:lpwstr>0</vt:lpwstr>
  </property>
</Properties>
</file>