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defaultThemeVersion="124226"/>
  <mc:AlternateContent xmlns:mc="http://schemas.openxmlformats.org/markup-compatibility/2006">
    <mc:Choice Requires="x15">
      <x15ac:absPath xmlns:x15ac="http://schemas.microsoft.com/office/spreadsheetml/2010/11/ac" url="D:\KBAcer17 Data\PROJECTS\MI\2020Redistricting\CommissionRFPMapper\2020CensusDataMI\"/>
    </mc:Choice>
  </mc:AlternateContent>
  <xr:revisionPtr revIDLastSave="0" documentId="13_ncr:1_{4D81AAE2-F674-4D28-857A-A71C7630FBB9}" xr6:coauthVersionLast="47" xr6:coauthVersionMax="47" xr10:uidLastSave="{00000000-0000-0000-0000-000000000000}"/>
  <bookViews>
    <workbookView xWindow="29400" yWindow="75" windowWidth="25410" windowHeight="14610" tabRatio="929" firstSheet="5" activeTab="13" xr2:uid="{00000000-000D-0000-FFFF-FFFF00000000}"/>
  </bookViews>
  <sheets>
    <sheet name="DevSum" sheetId="16" r:id="rId1"/>
    <sheet name="Deviations" sheetId="1" r:id="rId2"/>
    <sheet name="1-PopRaceAlone" sheetId="2" r:id="rId3"/>
    <sheet name="1A-PopNHRaceAlone" sheetId="3" r:id="rId4"/>
    <sheet name="2-PopRace_Combo" sheetId="4" r:id="rId5"/>
    <sheet name="2A-PopNHRace_Combo" sheetId="5" r:id="rId6"/>
    <sheet name="3-PopRace_OMB" sheetId="6" r:id="rId7"/>
    <sheet name="3A-PopNHRace_OMB" sheetId="7" r:id="rId8"/>
    <sheet name="4-VAPRaceAlone" sheetId="8" r:id="rId9"/>
    <sheet name="4A-VAPNHRaceAlone" sheetId="9" r:id="rId10"/>
    <sheet name="5-VAPRace_Combo" sheetId="10" r:id="rId11"/>
    <sheet name="5A-VAPNHRace_Combo" sheetId="11" r:id="rId12"/>
    <sheet name="6-VAPRace_OMB" sheetId="12" r:id="rId13"/>
    <sheet name="6A-VAPNHRace_OMB" sheetId="13" r:id="rId14"/>
  </sheets>
  <definedNames>
    <definedName name="_xlnm.Print_Area" localSheetId="3">'1A-PopNHRaceAlone'!$A$1:$V$58</definedName>
    <definedName name="_xlnm.Print_Area" localSheetId="2">'1-PopRaceAlone'!$A$1:$T$57</definedName>
    <definedName name="_xlnm.Print_Area" localSheetId="5">'2A-PopNHRace_Combo'!$A$1:$T$58</definedName>
    <definedName name="_xlnm.Print_Area" localSheetId="4">'2-PopRace_Combo'!$A$1:$S$57</definedName>
    <definedName name="_xlnm.Print_Area" localSheetId="7">'3A-PopNHRace_OMB'!$A$1:$T$58</definedName>
    <definedName name="_xlnm.Print_Area" localSheetId="6">'3-PopRace_OMB'!$A$1:$R$57</definedName>
    <definedName name="_xlnm.Print_Area" localSheetId="9">'4A-VAPNHRaceAlone'!$A$1:$V$58</definedName>
    <definedName name="_xlnm.Print_Area" localSheetId="8">'4-VAPRaceAlone'!$A$1:$U$57</definedName>
    <definedName name="_xlnm.Print_Area" localSheetId="11">'5A-VAPNHRace_Combo'!$A$1:$T$58</definedName>
    <definedName name="_xlnm.Print_Area" localSheetId="10">'5-VAPRace_Combo'!$A$1:$R$58</definedName>
    <definedName name="_xlnm.Print_Area" localSheetId="13">'6A-VAPNHRace_OMB'!$A$1:$T$58</definedName>
    <definedName name="_xlnm.Print_Area" localSheetId="12">'6-VAPRace_OMB'!$A$1:$R$57</definedName>
    <definedName name="_xlnm.Print_Area" localSheetId="1">Deviations!$A$1:$P$45</definedName>
    <definedName name="_xlnm.Print_Area" localSheetId="0">DevSum!$A$1:$H$36</definedName>
    <definedName name="_xlnm.Print_Titles" localSheetId="3">'1A-PopNHRaceAlone'!$1:$1</definedName>
    <definedName name="_xlnm.Print_Titles" localSheetId="2">'1-PopRaceAlone'!$1:$1</definedName>
    <definedName name="_xlnm.Print_Titles" localSheetId="5">'2A-PopNHRace_Combo'!$1:$1</definedName>
    <definedName name="_xlnm.Print_Titles" localSheetId="4">'2-PopRace_Combo'!$1:$1</definedName>
    <definedName name="_xlnm.Print_Titles" localSheetId="7">'3A-PopNHRace_OMB'!$1:$1</definedName>
    <definedName name="_xlnm.Print_Titles" localSheetId="6">'3-PopRace_OMB'!$1:$1</definedName>
    <definedName name="_xlnm.Print_Titles" localSheetId="9">'4A-VAPNHRaceAlone'!$1:$1</definedName>
    <definedName name="_xlnm.Print_Titles" localSheetId="8">'4-VAPRaceAlone'!$1:$1</definedName>
    <definedName name="_xlnm.Print_Titles" localSheetId="11">'5A-VAPNHRace_Combo'!$1:$1</definedName>
    <definedName name="_xlnm.Print_Titles" localSheetId="10">'5-VAPRace_Combo'!$1:$1</definedName>
    <definedName name="_xlnm.Print_Titles" localSheetId="13">'6A-VAPNHRace_OMB'!$1:$1</definedName>
    <definedName name="_xlnm.Print_Titles" localSheetId="12">'6-VAPRace_OMB'!$1:$1</definedName>
    <definedName name="_xlnm.Print_Titles" localSheetId="1">Deviations!$1:$1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41" i="12" l="1"/>
  <c r="D41" i="10"/>
  <c r="D41" i="8"/>
  <c r="U41" i="3"/>
  <c r="S41" i="3"/>
  <c r="Q41" i="3"/>
  <c r="O41" i="3"/>
  <c r="M41" i="3"/>
  <c r="K41" i="3"/>
  <c r="I41" i="3"/>
  <c r="J41" i="3" s="1"/>
  <c r="G41" i="3"/>
  <c r="E41" i="3"/>
  <c r="C41" i="3"/>
  <c r="I41" i="10"/>
  <c r="G41" i="10"/>
  <c r="E41" i="10"/>
  <c r="V57" i="3"/>
  <c r="T57" i="3"/>
  <c r="R57" i="3"/>
  <c r="P57" i="3"/>
  <c r="N57" i="3"/>
  <c r="L57" i="3"/>
  <c r="J57" i="3"/>
  <c r="H57" i="3"/>
  <c r="F57" i="3"/>
  <c r="V44" i="3"/>
  <c r="V45" i="3" s="1"/>
  <c r="V46" i="3" s="1"/>
  <c r="T44" i="3"/>
  <c r="T45" i="3" s="1"/>
  <c r="R44" i="3"/>
  <c r="P44" i="3"/>
  <c r="P45" i="3" s="1"/>
  <c r="N44" i="3"/>
  <c r="N45" i="3" s="1"/>
  <c r="L44" i="3"/>
  <c r="J44" i="3"/>
  <c r="H44" i="3"/>
  <c r="F44" i="3"/>
  <c r="S41" i="2"/>
  <c r="Q41" i="2"/>
  <c r="O41" i="2"/>
  <c r="M41" i="2"/>
  <c r="K41" i="2"/>
  <c r="I41" i="2"/>
  <c r="G41" i="2"/>
  <c r="E41" i="2"/>
  <c r="B41" i="1"/>
  <c r="D12" i="1"/>
  <c r="E12" i="1" s="1"/>
  <c r="D13" i="1"/>
  <c r="E13" i="1" s="1"/>
  <c r="D14" i="1"/>
  <c r="E14" i="1" s="1"/>
  <c r="D15" i="1"/>
  <c r="E15" i="1" s="1"/>
  <c r="D16" i="1"/>
  <c r="E16" i="1" s="1"/>
  <c r="D17" i="1"/>
  <c r="E17" i="1" s="1"/>
  <c r="D18" i="1"/>
  <c r="E18" i="1" s="1"/>
  <c r="D19" i="1"/>
  <c r="E19" i="1" s="1"/>
  <c r="D20" i="1"/>
  <c r="E20" i="1" s="1"/>
  <c r="D21" i="1"/>
  <c r="E21" i="1" s="1"/>
  <c r="D22" i="1"/>
  <c r="E22" i="1" s="1"/>
  <c r="D23" i="1"/>
  <c r="E23" i="1" s="1"/>
  <c r="D24" i="1"/>
  <c r="E24" i="1" s="1"/>
  <c r="D25" i="1"/>
  <c r="E25" i="1" s="1"/>
  <c r="D26" i="1"/>
  <c r="E26" i="1" s="1"/>
  <c r="D27" i="1"/>
  <c r="E27" i="1" s="1"/>
  <c r="D28" i="1"/>
  <c r="E28" i="1" s="1"/>
  <c r="D29" i="1"/>
  <c r="E29" i="1" s="1"/>
  <c r="D30" i="1"/>
  <c r="E30" i="1"/>
  <c r="D31" i="1"/>
  <c r="E31" i="1" s="1"/>
  <c r="D32" i="1"/>
  <c r="E32" i="1" s="1"/>
  <c r="D33" i="1"/>
  <c r="E33" i="1" s="1"/>
  <c r="D34" i="1"/>
  <c r="E34" i="1" s="1"/>
  <c r="D35" i="1"/>
  <c r="E35" i="1" s="1"/>
  <c r="D36" i="1"/>
  <c r="E36" i="1" s="1"/>
  <c r="D37" i="1"/>
  <c r="E37" i="1" s="1"/>
  <c r="D38" i="1"/>
  <c r="E38" i="1" s="1"/>
  <c r="D39" i="1"/>
  <c r="E39" i="1" s="1"/>
  <c r="R44" i="13"/>
  <c r="R45" i="13" s="1"/>
  <c r="P44" i="13"/>
  <c r="P45" i="13" s="1"/>
  <c r="N57" i="13"/>
  <c r="L44" i="13"/>
  <c r="J57" i="13"/>
  <c r="H44" i="13"/>
  <c r="H45" i="13" s="1"/>
  <c r="H46" i="13" s="1"/>
  <c r="F57" i="13"/>
  <c r="L57" i="12"/>
  <c r="N57" i="11"/>
  <c r="L44" i="11"/>
  <c r="L45" i="11" s="1"/>
  <c r="J44" i="11"/>
  <c r="H44" i="11"/>
  <c r="H45" i="11" s="1"/>
  <c r="H57" i="9"/>
  <c r="P44" i="8"/>
  <c r="P45" i="8" s="1"/>
  <c r="L44" i="8"/>
  <c r="L45" i="8" s="1"/>
  <c r="L57" i="8"/>
  <c r="J57" i="8"/>
  <c r="H44" i="8"/>
  <c r="H45" i="8" s="1"/>
  <c r="H46" i="8" s="1"/>
  <c r="R44" i="8"/>
  <c r="R45" i="8" s="1"/>
  <c r="R46" i="8" s="1"/>
  <c r="F57" i="8"/>
  <c r="R44" i="7"/>
  <c r="R45" i="7" s="1"/>
  <c r="R46" i="7" s="1"/>
  <c r="P57" i="7"/>
  <c r="N44" i="7"/>
  <c r="N45" i="7" s="1"/>
  <c r="N46" i="7" s="1"/>
  <c r="L57" i="7"/>
  <c r="J44" i="7"/>
  <c r="F44" i="7"/>
  <c r="J44" i="6"/>
  <c r="J44" i="5"/>
  <c r="J57" i="5"/>
  <c r="R44" i="5"/>
  <c r="R45" i="5" s="1"/>
  <c r="R46" i="5" s="1"/>
  <c r="P44" i="5"/>
  <c r="L44" i="5"/>
  <c r="L45" i="5" s="1"/>
  <c r="H44" i="5"/>
  <c r="H45" i="5" s="1"/>
  <c r="N57" i="4"/>
  <c r="D11" i="1"/>
  <c r="E11" i="1" s="1"/>
  <c r="D10" i="1"/>
  <c r="E10" i="1" s="1"/>
  <c r="D9" i="1"/>
  <c r="E9" i="1" s="1"/>
  <c r="D8" i="1"/>
  <c r="E8" i="1" s="1"/>
  <c r="D7" i="1"/>
  <c r="E7" i="1" s="1"/>
  <c r="D6" i="1"/>
  <c r="E6" i="1" s="1"/>
  <c r="D5" i="1"/>
  <c r="E5" i="1" s="1"/>
  <c r="D4" i="1"/>
  <c r="E4" i="1" s="1"/>
  <c r="D3" i="1"/>
  <c r="E3" i="1" s="1"/>
  <c r="D2" i="1"/>
  <c r="E2" i="1" s="1"/>
  <c r="H44" i="7"/>
  <c r="D8" i="16"/>
  <c r="D10" i="16" s="1"/>
  <c r="D11" i="16" s="1"/>
  <c r="D12" i="16" s="1"/>
  <c r="E41" i="13"/>
  <c r="Q41" i="13"/>
  <c r="C41" i="13"/>
  <c r="O41" i="13"/>
  <c r="M41" i="13"/>
  <c r="K41" i="13"/>
  <c r="I41" i="13"/>
  <c r="G41" i="13"/>
  <c r="E41" i="12"/>
  <c r="C41" i="12"/>
  <c r="O41" i="12"/>
  <c r="M41" i="12"/>
  <c r="K41" i="12"/>
  <c r="I41" i="12"/>
  <c r="G41" i="12"/>
  <c r="F57" i="11"/>
  <c r="F44" i="11"/>
  <c r="F45" i="11" s="1"/>
  <c r="F46" i="11" s="1"/>
  <c r="E41" i="11"/>
  <c r="Q41" i="11"/>
  <c r="C41" i="11"/>
  <c r="O41" i="11"/>
  <c r="M41" i="11"/>
  <c r="K41" i="11"/>
  <c r="I41" i="11"/>
  <c r="G41" i="11"/>
  <c r="O41" i="10"/>
  <c r="M41" i="10"/>
  <c r="K41" i="10"/>
  <c r="S41" i="9"/>
  <c r="E41" i="9"/>
  <c r="Q41" i="9"/>
  <c r="C41" i="9"/>
  <c r="O41" i="9"/>
  <c r="M41" i="9"/>
  <c r="K41" i="9"/>
  <c r="I41" i="9"/>
  <c r="G41" i="9"/>
  <c r="N44" i="8"/>
  <c r="N45" i="8" s="1"/>
  <c r="N46" i="8" s="1"/>
  <c r="E41" i="8"/>
  <c r="Q41" i="8"/>
  <c r="C41" i="8"/>
  <c r="O41" i="8"/>
  <c r="M41" i="8"/>
  <c r="N41" i="8" s="1"/>
  <c r="K41" i="8"/>
  <c r="I41" i="8"/>
  <c r="G41" i="8"/>
  <c r="E41" i="7"/>
  <c r="Q41" i="7"/>
  <c r="C41" i="7"/>
  <c r="O41" i="7"/>
  <c r="M41" i="7"/>
  <c r="K41" i="7"/>
  <c r="I41" i="7"/>
  <c r="G41" i="7"/>
  <c r="E41" i="6"/>
  <c r="C41" i="6"/>
  <c r="O41" i="6"/>
  <c r="M41" i="6"/>
  <c r="K41" i="6"/>
  <c r="I41" i="6"/>
  <c r="G41" i="6"/>
  <c r="R57" i="5"/>
  <c r="E41" i="5"/>
  <c r="Q41" i="5"/>
  <c r="C41" i="5"/>
  <c r="O41" i="5"/>
  <c r="M41" i="5"/>
  <c r="K41" i="5"/>
  <c r="I41" i="5"/>
  <c r="G41" i="5"/>
  <c r="E41" i="4"/>
  <c r="C41" i="4"/>
  <c r="O41" i="4"/>
  <c r="M41" i="4"/>
  <c r="K41" i="4"/>
  <c r="I41" i="4"/>
  <c r="G41" i="4"/>
  <c r="L57" i="13"/>
  <c r="R44" i="11"/>
  <c r="R45" i="11" s="1"/>
  <c r="R46" i="11" s="1"/>
  <c r="J44" i="8"/>
  <c r="F44" i="12"/>
  <c r="N57" i="8"/>
  <c r="R57" i="11"/>
  <c r="F41" i="5" l="1"/>
  <c r="F41" i="3"/>
  <c r="H41" i="3"/>
  <c r="E45" i="1"/>
  <c r="E44" i="1"/>
  <c r="L41" i="13"/>
  <c r="N41" i="13"/>
  <c r="N41" i="6"/>
  <c r="L41" i="3"/>
  <c r="N41" i="3"/>
  <c r="P41" i="3"/>
  <c r="R41" i="3"/>
  <c r="T41" i="3"/>
  <c r="V41" i="3"/>
  <c r="H41" i="12"/>
  <c r="H41" i="7"/>
  <c r="J41" i="7"/>
  <c r="J41" i="6"/>
  <c r="L41" i="6"/>
  <c r="R41" i="13"/>
  <c r="J44" i="13"/>
  <c r="J45" i="13" s="1"/>
  <c r="J46" i="13" s="1"/>
  <c r="J47" i="13" s="1"/>
  <c r="N44" i="13"/>
  <c r="N45" i="13" s="1"/>
  <c r="N46" i="13" s="1"/>
  <c r="F44" i="13"/>
  <c r="F45" i="13" s="1"/>
  <c r="F46" i="13" s="1"/>
  <c r="F47" i="13" s="1"/>
  <c r="R57" i="13"/>
  <c r="H57" i="13"/>
  <c r="P57" i="13"/>
  <c r="H41" i="13"/>
  <c r="J41" i="13"/>
  <c r="N57" i="12"/>
  <c r="J41" i="12"/>
  <c r="P44" i="11"/>
  <c r="P45" i="11" s="1"/>
  <c r="H57" i="11"/>
  <c r="J57" i="11"/>
  <c r="N44" i="11"/>
  <c r="N45" i="11" s="1"/>
  <c r="J45" i="11"/>
  <c r="J46" i="11" s="1"/>
  <c r="L57" i="11"/>
  <c r="N57" i="10"/>
  <c r="C41" i="10"/>
  <c r="L41" i="10" s="1"/>
  <c r="T41" i="9"/>
  <c r="F41" i="8"/>
  <c r="R57" i="8"/>
  <c r="P57" i="8"/>
  <c r="H57" i="8"/>
  <c r="N41" i="7"/>
  <c r="P41" i="7"/>
  <c r="L44" i="7"/>
  <c r="L45" i="7" s="1"/>
  <c r="J45" i="7"/>
  <c r="R41" i="7"/>
  <c r="J57" i="7"/>
  <c r="P44" i="7"/>
  <c r="P45" i="7" s="1"/>
  <c r="N57" i="7"/>
  <c r="R57" i="7"/>
  <c r="P57" i="5"/>
  <c r="N57" i="5"/>
  <c r="P41" i="5"/>
  <c r="F41" i="4"/>
  <c r="L44" i="4"/>
  <c r="L45" i="4" s="1"/>
  <c r="L46" i="4" s="1"/>
  <c r="R45" i="3"/>
  <c r="R46" i="3" s="1"/>
  <c r="V47" i="3"/>
  <c r="V48" i="3" s="1"/>
  <c r="N46" i="3"/>
  <c r="N47" i="3" s="1"/>
  <c r="P46" i="3"/>
  <c r="P47" i="3" s="1"/>
  <c r="F45" i="3"/>
  <c r="T46" i="3"/>
  <c r="H45" i="3"/>
  <c r="J45" i="3"/>
  <c r="J46" i="3" s="1"/>
  <c r="L45" i="3"/>
  <c r="L46" i="3" s="1"/>
  <c r="C41" i="2"/>
  <c r="J41" i="2" s="1"/>
  <c r="D44" i="1"/>
  <c r="D45" i="1"/>
  <c r="P57" i="11"/>
  <c r="N44" i="5"/>
  <c r="N45" i="5" s="1"/>
  <c r="L41" i="7"/>
  <c r="R46" i="13"/>
  <c r="R47" i="13" s="1"/>
  <c r="R48" i="13" s="1"/>
  <c r="J44" i="4"/>
  <c r="J45" i="4" s="1"/>
  <c r="J46" i="4" s="1"/>
  <c r="L41" i="12"/>
  <c r="L57" i="9"/>
  <c r="P57" i="10"/>
  <c r="L41" i="4"/>
  <c r="L57" i="5"/>
  <c r="N41" i="12"/>
  <c r="F57" i="4"/>
  <c r="N57" i="6"/>
  <c r="Q41" i="4"/>
  <c r="R41" i="4" s="1"/>
  <c r="P41" i="12"/>
  <c r="F44" i="5"/>
  <c r="F45" i="5" s="1"/>
  <c r="F46" i="5" s="1"/>
  <c r="P44" i="9"/>
  <c r="P45" i="9" s="1"/>
  <c r="P46" i="9" s="1"/>
  <c r="Q41" i="6"/>
  <c r="R41" i="6" s="1"/>
  <c r="J41" i="4"/>
  <c r="F41" i="12"/>
  <c r="T57" i="9"/>
  <c r="J44" i="10"/>
  <c r="J45" i="10" s="1"/>
  <c r="J46" i="10" s="1"/>
  <c r="J47" i="10" s="1"/>
  <c r="J57" i="12"/>
  <c r="J57" i="9"/>
  <c r="F57" i="12"/>
  <c r="H44" i="4"/>
  <c r="H45" i="4" s="1"/>
  <c r="H46" i="4" s="1"/>
  <c r="P44" i="6"/>
  <c r="P45" i="6" s="1"/>
  <c r="P44" i="4"/>
  <c r="P45" i="4" s="1"/>
  <c r="P46" i="4" s="1"/>
  <c r="P41" i="6"/>
  <c r="P41" i="13"/>
  <c r="N44" i="9"/>
  <c r="N45" i="9" s="1"/>
  <c r="N46" i="9" s="1"/>
  <c r="N47" i="9" s="1"/>
  <c r="N48" i="9" s="1"/>
  <c r="L44" i="6"/>
  <c r="L45" i="6" s="1"/>
  <c r="L46" i="6" s="1"/>
  <c r="P44" i="12"/>
  <c r="P45" i="12" s="1"/>
  <c r="H41" i="10"/>
  <c r="R57" i="9"/>
  <c r="H44" i="6"/>
  <c r="H45" i="6" s="1"/>
  <c r="L57" i="10"/>
  <c r="H44" i="12"/>
  <c r="H45" i="12" s="1"/>
  <c r="H57" i="12"/>
  <c r="P57" i="9"/>
  <c r="P41" i="9"/>
  <c r="F44" i="9"/>
  <c r="F45" i="9" s="1"/>
  <c r="F46" i="9" s="1"/>
  <c r="F47" i="9" s="1"/>
  <c r="J44" i="9"/>
  <c r="J45" i="9" s="1"/>
  <c r="J46" i="9" s="1"/>
  <c r="J41" i="9"/>
  <c r="L57" i="6"/>
  <c r="H41" i="6"/>
  <c r="F44" i="6"/>
  <c r="F45" i="6" s="1"/>
  <c r="F41" i="6"/>
  <c r="N41" i="5"/>
  <c r="R41" i="5"/>
  <c r="S41" i="5"/>
  <c r="T41" i="5" s="1"/>
  <c r="H41" i="5"/>
  <c r="J41" i="5"/>
  <c r="J57" i="4"/>
  <c r="S41" i="7"/>
  <c r="T41" i="7" s="1"/>
  <c r="N44" i="12"/>
  <c r="N45" i="12" s="1"/>
  <c r="L44" i="12"/>
  <c r="L45" i="12" s="1"/>
  <c r="P57" i="12"/>
  <c r="J44" i="12"/>
  <c r="J45" i="12" s="1"/>
  <c r="N41" i="11"/>
  <c r="S41" i="11"/>
  <c r="T41" i="11" s="1"/>
  <c r="Q41" i="10"/>
  <c r="L44" i="9"/>
  <c r="N41" i="9"/>
  <c r="R41" i="9"/>
  <c r="N57" i="9"/>
  <c r="T44" i="9"/>
  <c r="T45" i="9" s="1"/>
  <c r="H41" i="9"/>
  <c r="H44" i="9"/>
  <c r="H45" i="9" s="1"/>
  <c r="R44" i="9"/>
  <c r="R45" i="9" s="1"/>
  <c r="R46" i="9" s="1"/>
  <c r="L41" i="9"/>
  <c r="P41" i="8"/>
  <c r="R41" i="8"/>
  <c r="H41" i="8"/>
  <c r="F44" i="8"/>
  <c r="F45" i="8" s="1"/>
  <c r="J41" i="8"/>
  <c r="L41" i="8"/>
  <c r="F57" i="7"/>
  <c r="H57" i="7"/>
  <c r="F45" i="7"/>
  <c r="F46" i="7" s="1"/>
  <c r="F41" i="7"/>
  <c r="N47" i="7"/>
  <c r="N48" i="7" s="1"/>
  <c r="F57" i="6"/>
  <c r="N44" i="6"/>
  <c r="N45" i="6" s="1"/>
  <c r="R44" i="6"/>
  <c r="R45" i="6" s="1"/>
  <c r="H57" i="6"/>
  <c r="P57" i="6"/>
  <c r="J57" i="6"/>
  <c r="T44" i="5"/>
  <c r="T45" i="5" s="1"/>
  <c r="T46" i="5" s="1"/>
  <c r="L41" i="5"/>
  <c r="N41" i="4"/>
  <c r="T57" i="13"/>
  <c r="T44" i="13"/>
  <c r="T45" i="13" s="1"/>
  <c r="T46" i="13" s="1"/>
  <c r="S41" i="13"/>
  <c r="T41" i="13" s="1"/>
  <c r="R57" i="12"/>
  <c r="Q41" i="12"/>
  <c r="R44" i="12"/>
  <c r="R45" i="12" s="1"/>
  <c r="R46" i="12" s="1"/>
  <c r="R47" i="12" s="1"/>
  <c r="T57" i="11"/>
  <c r="T44" i="11"/>
  <c r="T45" i="11" s="1"/>
  <c r="T46" i="11" s="1"/>
  <c r="T47" i="11" s="1"/>
  <c r="T48" i="11" s="1"/>
  <c r="R57" i="10"/>
  <c r="V57" i="9"/>
  <c r="U41" i="9"/>
  <c r="V41" i="9" s="1"/>
  <c r="S41" i="8"/>
  <c r="T41" i="8" s="1"/>
  <c r="V44" i="9"/>
  <c r="V45" i="9" s="1"/>
  <c r="T44" i="8"/>
  <c r="T45" i="8" s="1"/>
  <c r="T46" i="8" s="1"/>
  <c r="T57" i="8"/>
  <c r="T57" i="7"/>
  <c r="R44" i="4"/>
  <c r="R45" i="4" s="1"/>
  <c r="R57" i="4"/>
  <c r="F47" i="11"/>
  <c r="H46" i="11"/>
  <c r="H47" i="11" s="1"/>
  <c r="H48" i="11" s="1"/>
  <c r="P44" i="10"/>
  <c r="P45" i="10" s="1"/>
  <c r="J57" i="10"/>
  <c r="H44" i="10"/>
  <c r="H45" i="10" s="1"/>
  <c r="N44" i="10"/>
  <c r="N45" i="10" s="1"/>
  <c r="N46" i="10" s="1"/>
  <c r="L44" i="10"/>
  <c r="L45" i="10" s="1"/>
  <c r="H57" i="10"/>
  <c r="F57" i="9"/>
  <c r="H47" i="8"/>
  <c r="H48" i="8" s="1"/>
  <c r="J46" i="7"/>
  <c r="J47" i="7" s="1"/>
  <c r="F57" i="5"/>
  <c r="H57" i="5"/>
  <c r="N44" i="4"/>
  <c r="N45" i="4" s="1"/>
  <c r="N46" i="4" s="1"/>
  <c r="N47" i="4" s="1"/>
  <c r="P57" i="4"/>
  <c r="F44" i="4"/>
  <c r="F45" i="4" s="1"/>
  <c r="H41" i="4"/>
  <c r="L57" i="4"/>
  <c r="H57" i="4"/>
  <c r="P41" i="4"/>
  <c r="F41" i="13"/>
  <c r="L46" i="5"/>
  <c r="L47" i="5" s="1"/>
  <c r="L48" i="5" s="1"/>
  <c r="L49" i="5" s="1"/>
  <c r="H47" i="13"/>
  <c r="H48" i="13" s="1"/>
  <c r="R47" i="11"/>
  <c r="F45" i="12"/>
  <c r="P46" i="8"/>
  <c r="P47" i="8" s="1"/>
  <c r="P48" i="8" s="1"/>
  <c r="L45" i="13"/>
  <c r="J45" i="8"/>
  <c r="J46" i="8" s="1"/>
  <c r="N47" i="8"/>
  <c r="F41" i="9"/>
  <c r="R47" i="5"/>
  <c r="R48" i="5" s="1"/>
  <c r="P41" i="11"/>
  <c r="D14" i="16"/>
  <c r="P46" i="13"/>
  <c r="P47" i="13" s="1"/>
  <c r="L46" i="11"/>
  <c r="L47" i="11" s="1"/>
  <c r="J45" i="6"/>
  <c r="J46" i="6" s="1"/>
  <c r="J47" i="6" s="1"/>
  <c r="J41" i="11"/>
  <c r="R41" i="11"/>
  <c r="H45" i="7"/>
  <c r="H46" i="7" s="1"/>
  <c r="H41" i="11"/>
  <c r="F41" i="11"/>
  <c r="R47" i="8"/>
  <c r="H46" i="5"/>
  <c r="L46" i="8"/>
  <c r="P45" i="5"/>
  <c r="J45" i="5"/>
  <c r="J46" i="5" s="1"/>
  <c r="R47" i="7"/>
  <c r="R48" i="7" s="1"/>
  <c r="L41" i="11"/>
  <c r="D41" i="13" l="1"/>
  <c r="D41" i="11"/>
  <c r="D41" i="3"/>
  <c r="T41" i="2"/>
  <c r="N46" i="5"/>
  <c r="N47" i="5" s="1"/>
  <c r="H46" i="12"/>
  <c r="H47" i="12" s="1"/>
  <c r="P46" i="11"/>
  <c r="P47" i="11" s="1"/>
  <c r="R41" i="10"/>
  <c r="L41" i="2"/>
  <c r="R41" i="2"/>
  <c r="P41" i="2"/>
  <c r="N41" i="2"/>
  <c r="F41" i="2"/>
  <c r="H41" i="2"/>
  <c r="J47" i="11"/>
  <c r="J48" i="11" s="1"/>
  <c r="J49" i="11" s="1"/>
  <c r="J41" i="10"/>
  <c r="P41" i="10"/>
  <c r="F44" i="10"/>
  <c r="F45" i="10" s="1"/>
  <c r="F41" i="10"/>
  <c r="N41" i="10"/>
  <c r="F57" i="10"/>
  <c r="D41" i="6"/>
  <c r="H46" i="6"/>
  <c r="H47" i="6" s="1"/>
  <c r="H48" i="6" s="1"/>
  <c r="H49" i="6" s="1"/>
  <c r="F46" i="6"/>
  <c r="F47" i="6" s="1"/>
  <c r="R57" i="6"/>
  <c r="D41" i="5"/>
  <c r="P48" i="3"/>
  <c r="V49" i="3"/>
  <c r="V50" i="3" s="1"/>
  <c r="V51" i="3" s="1"/>
  <c r="R47" i="3"/>
  <c r="T47" i="3"/>
  <c r="F46" i="3"/>
  <c r="J47" i="3"/>
  <c r="L47" i="3"/>
  <c r="J48" i="3"/>
  <c r="N48" i="3"/>
  <c r="N49" i="3" s="1"/>
  <c r="H46" i="3"/>
  <c r="L57" i="2"/>
  <c r="P57" i="2"/>
  <c r="N57" i="2"/>
  <c r="T57" i="2"/>
  <c r="T44" i="2"/>
  <c r="T45" i="2" s="1"/>
  <c r="T46" i="2" s="1"/>
  <c r="R57" i="2"/>
  <c r="R44" i="2"/>
  <c r="R45" i="2" s="1"/>
  <c r="R46" i="2" s="1"/>
  <c r="H57" i="2"/>
  <c r="H44" i="2"/>
  <c r="H45" i="2" s="1"/>
  <c r="F57" i="2"/>
  <c r="P44" i="2"/>
  <c r="P45" i="2" s="1"/>
  <c r="P46" i="2" s="1"/>
  <c r="P47" i="2" s="1"/>
  <c r="N44" i="2"/>
  <c r="N45" i="2" s="1"/>
  <c r="J44" i="2"/>
  <c r="J45" i="2" s="1"/>
  <c r="L44" i="2"/>
  <c r="L45" i="2" s="1"/>
  <c r="J57" i="2"/>
  <c r="F44" i="2"/>
  <c r="F45" i="2" s="1"/>
  <c r="D41" i="4"/>
  <c r="H46" i="9"/>
  <c r="T57" i="5"/>
  <c r="H47" i="9"/>
  <c r="H48" i="9" s="1"/>
  <c r="D41" i="7"/>
  <c r="L46" i="12"/>
  <c r="L47" i="12" s="1"/>
  <c r="H49" i="8"/>
  <c r="H50" i="8" s="1"/>
  <c r="R41" i="12"/>
  <c r="N46" i="12"/>
  <c r="J46" i="12"/>
  <c r="J47" i="12" s="1"/>
  <c r="L48" i="11"/>
  <c r="L49" i="11" s="1"/>
  <c r="P46" i="10"/>
  <c r="P47" i="10" s="1"/>
  <c r="R44" i="10"/>
  <c r="R45" i="10" s="1"/>
  <c r="R46" i="10" s="1"/>
  <c r="R47" i="10" s="1"/>
  <c r="R48" i="10" s="1"/>
  <c r="D41" i="9"/>
  <c r="L45" i="9"/>
  <c r="F46" i="8"/>
  <c r="F47" i="8" s="1"/>
  <c r="T44" i="7"/>
  <c r="N49" i="7"/>
  <c r="N50" i="7" s="1"/>
  <c r="N51" i="7" s="1"/>
  <c r="N52" i="7" s="1"/>
  <c r="N46" i="6"/>
  <c r="N47" i="6" s="1"/>
  <c r="N48" i="6" s="1"/>
  <c r="F46" i="4"/>
  <c r="F47" i="4" s="1"/>
  <c r="D43" i="1"/>
  <c r="E43" i="1"/>
  <c r="R46" i="6"/>
  <c r="R47" i="6" s="1"/>
  <c r="R48" i="6" s="1"/>
  <c r="V46" i="9"/>
  <c r="V47" i="9" s="1"/>
  <c r="T47" i="5"/>
  <c r="T48" i="5" s="1"/>
  <c r="T49" i="5" s="1"/>
  <c r="R46" i="4"/>
  <c r="R47" i="4" s="1"/>
  <c r="R48" i="4" s="1"/>
  <c r="H49" i="13"/>
  <c r="H50" i="13" s="1"/>
  <c r="F48" i="11"/>
  <c r="F49" i="11" s="1"/>
  <c r="L46" i="10"/>
  <c r="L47" i="10" s="1"/>
  <c r="H46" i="10"/>
  <c r="H47" i="10" s="1"/>
  <c r="H48" i="10" s="1"/>
  <c r="H49" i="10" s="1"/>
  <c r="P47" i="9"/>
  <c r="P48" i="9" s="1"/>
  <c r="N49" i="9"/>
  <c r="J48" i="7"/>
  <c r="J49" i="7" s="1"/>
  <c r="R49" i="5"/>
  <c r="R50" i="5" s="1"/>
  <c r="R51" i="5" s="1"/>
  <c r="D41" i="2"/>
  <c r="L50" i="5"/>
  <c r="L51" i="5" s="1"/>
  <c r="F48" i="9"/>
  <c r="F49" i="9" s="1"/>
  <c r="J48" i="6"/>
  <c r="P48" i="13"/>
  <c r="P49" i="13" s="1"/>
  <c r="T46" i="9"/>
  <c r="R49" i="13"/>
  <c r="R50" i="13" s="1"/>
  <c r="N48" i="8"/>
  <c r="H48" i="12"/>
  <c r="H49" i="12" s="1"/>
  <c r="T49" i="11"/>
  <c r="T50" i="11" s="1"/>
  <c r="F47" i="7"/>
  <c r="N46" i="11"/>
  <c r="L47" i="6"/>
  <c r="L48" i="6" s="1"/>
  <c r="L49" i="6" s="1"/>
  <c r="J47" i="4"/>
  <c r="P49" i="8"/>
  <c r="T47" i="8"/>
  <c r="N48" i="5"/>
  <c r="J47" i="5"/>
  <c r="J48" i="5" s="1"/>
  <c r="J48" i="13"/>
  <c r="J47" i="8"/>
  <c r="J48" i="8" s="1"/>
  <c r="T47" i="13"/>
  <c r="T48" i="13" s="1"/>
  <c r="H47" i="5"/>
  <c r="H48" i="5" s="1"/>
  <c r="L46" i="7"/>
  <c r="L47" i="7" s="1"/>
  <c r="F47" i="5"/>
  <c r="F48" i="5" s="1"/>
  <c r="H47" i="7"/>
  <c r="H48" i="7" s="1"/>
  <c r="P46" i="7"/>
  <c r="P47" i="7" s="1"/>
  <c r="H49" i="11"/>
  <c r="H50" i="11" s="1"/>
  <c r="N47" i="10"/>
  <c r="N48" i="10" s="1"/>
  <c r="N49" i="10" s="1"/>
  <c r="R48" i="12"/>
  <c r="R49" i="12" s="1"/>
  <c r="R50" i="12" s="1"/>
  <c r="F48" i="13"/>
  <c r="N48" i="4"/>
  <c r="N47" i="13"/>
  <c r="P46" i="12"/>
  <c r="L47" i="4"/>
  <c r="L46" i="13"/>
  <c r="J47" i="9"/>
  <c r="R49" i="7"/>
  <c r="R50" i="7" s="1"/>
  <c r="P46" i="5"/>
  <c r="L47" i="8"/>
  <c r="H47" i="4"/>
  <c r="R48" i="8"/>
  <c r="P46" i="6"/>
  <c r="J48" i="10"/>
  <c r="P47" i="4"/>
  <c r="R47" i="9"/>
  <c r="R48" i="9" s="1"/>
  <c r="F46" i="12"/>
  <c r="R48" i="11"/>
  <c r="P48" i="11" l="1"/>
  <c r="P49" i="3"/>
  <c r="N50" i="3"/>
  <c r="N51" i="3" s="1"/>
  <c r="F46" i="10"/>
  <c r="F47" i="10" s="1"/>
  <c r="F48" i="10" s="1"/>
  <c r="F49" i="10" s="1"/>
  <c r="H49" i="9"/>
  <c r="H50" i="9" s="1"/>
  <c r="H51" i="9" s="1"/>
  <c r="H52" i="9" s="1"/>
  <c r="H53" i="9" s="1"/>
  <c r="V52" i="3"/>
  <c r="V53" i="3" s="1"/>
  <c r="V54" i="3" s="1"/>
  <c r="N52" i="3"/>
  <c r="N53" i="3" s="1"/>
  <c r="L48" i="3"/>
  <c r="L49" i="3" s="1"/>
  <c r="L50" i="3" s="1"/>
  <c r="T48" i="3"/>
  <c r="F47" i="3"/>
  <c r="J49" i="3"/>
  <c r="H47" i="3"/>
  <c r="R48" i="3"/>
  <c r="J46" i="2"/>
  <c r="J47" i="2" s="1"/>
  <c r="L46" i="2"/>
  <c r="L47" i="2" s="1"/>
  <c r="L48" i="2" s="1"/>
  <c r="R47" i="2"/>
  <c r="R48" i="2" s="1"/>
  <c r="R49" i="2" s="1"/>
  <c r="H46" i="2"/>
  <c r="N46" i="2"/>
  <c r="N47" i="2" s="1"/>
  <c r="T47" i="2"/>
  <c r="T48" i="2" s="1"/>
  <c r="P48" i="2"/>
  <c r="P49" i="2" s="1"/>
  <c r="P50" i="2" s="1"/>
  <c r="F46" i="2"/>
  <c r="F47" i="2" s="1"/>
  <c r="F48" i="4"/>
  <c r="F49" i="4" s="1"/>
  <c r="F50" i="4" s="1"/>
  <c r="N47" i="12"/>
  <c r="T51" i="11"/>
  <c r="P48" i="10"/>
  <c r="P49" i="10" s="1"/>
  <c r="N50" i="10"/>
  <c r="N51" i="10" s="1"/>
  <c r="N52" i="10" s="1"/>
  <c r="P49" i="9"/>
  <c r="P50" i="9" s="1"/>
  <c r="P51" i="9" s="1"/>
  <c r="L46" i="9"/>
  <c r="P48" i="7"/>
  <c r="J50" i="7"/>
  <c r="J51" i="7" s="1"/>
  <c r="J52" i="7" s="1"/>
  <c r="T45" i="7"/>
  <c r="N49" i="6"/>
  <c r="N50" i="6" s="1"/>
  <c r="V48" i="9"/>
  <c r="V49" i="9" s="1"/>
  <c r="R49" i="10"/>
  <c r="R50" i="10" s="1"/>
  <c r="R49" i="4"/>
  <c r="F50" i="11"/>
  <c r="F51" i="11" s="1"/>
  <c r="F52" i="11" s="1"/>
  <c r="F53" i="11" s="1"/>
  <c r="L48" i="10"/>
  <c r="L49" i="10" s="1"/>
  <c r="L50" i="10" s="1"/>
  <c r="R49" i="9"/>
  <c r="R50" i="9" s="1"/>
  <c r="R51" i="9" s="1"/>
  <c r="R52" i="9" s="1"/>
  <c r="N50" i="9"/>
  <c r="N51" i="9" s="1"/>
  <c r="F50" i="9"/>
  <c r="F51" i="9" s="1"/>
  <c r="F52" i="9" s="1"/>
  <c r="F53" i="9" s="1"/>
  <c r="F48" i="6"/>
  <c r="F49" i="6" s="1"/>
  <c r="F50" i="6" s="1"/>
  <c r="L50" i="6"/>
  <c r="L51" i="6" s="1"/>
  <c r="L52" i="6" s="1"/>
  <c r="J48" i="9"/>
  <c r="R51" i="13"/>
  <c r="T48" i="8"/>
  <c r="T49" i="8" s="1"/>
  <c r="H49" i="7"/>
  <c r="H50" i="7" s="1"/>
  <c r="T49" i="13"/>
  <c r="T50" i="13" s="1"/>
  <c r="T51" i="13" s="1"/>
  <c r="H50" i="6"/>
  <c r="H51" i="6" s="1"/>
  <c r="R49" i="8"/>
  <c r="R49" i="11"/>
  <c r="R50" i="11" s="1"/>
  <c r="H51" i="13"/>
  <c r="N47" i="11"/>
  <c r="N48" i="11" s="1"/>
  <c r="H50" i="10"/>
  <c r="L47" i="13"/>
  <c r="H49" i="5"/>
  <c r="H50" i="5" s="1"/>
  <c r="H51" i="5" s="1"/>
  <c r="L48" i="12"/>
  <c r="R52" i="5"/>
  <c r="P50" i="13"/>
  <c r="H51" i="8"/>
  <c r="F49" i="5"/>
  <c r="N49" i="5"/>
  <c r="N50" i="5" s="1"/>
  <c r="J48" i="4"/>
  <c r="J49" i="4" s="1"/>
  <c r="L50" i="11"/>
  <c r="L51" i="11" s="1"/>
  <c r="J50" i="11"/>
  <c r="J48" i="12"/>
  <c r="H50" i="12"/>
  <c r="J49" i="13"/>
  <c r="P49" i="11"/>
  <c r="P50" i="11" s="1"/>
  <c r="J49" i="8"/>
  <c r="J50" i="8" s="1"/>
  <c r="F48" i="8"/>
  <c r="N53" i="7"/>
  <c r="J49" i="10"/>
  <c r="R51" i="7"/>
  <c r="P48" i="4"/>
  <c r="H51" i="11"/>
  <c r="H52" i="11" s="1"/>
  <c r="L52" i="5"/>
  <c r="L53" i="5" s="1"/>
  <c r="N48" i="13"/>
  <c r="P47" i="12"/>
  <c r="P48" i="12" s="1"/>
  <c r="R49" i="6"/>
  <c r="R50" i="6" s="1"/>
  <c r="P47" i="5"/>
  <c r="P48" i="5" s="1"/>
  <c r="L48" i="4"/>
  <c r="N49" i="4"/>
  <c r="L48" i="7"/>
  <c r="L49" i="7" s="1"/>
  <c r="J49" i="6"/>
  <c r="L48" i="8"/>
  <c r="T47" i="9"/>
  <c r="T50" i="5"/>
  <c r="T51" i="5" s="1"/>
  <c r="H48" i="4"/>
  <c r="F49" i="13"/>
  <c r="P47" i="6"/>
  <c r="P48" i="6" s="1"/>
  <c r="P50" i="8"/>
  <c r="P51" i="8" s="1"/>
  <c r="R51" i="12"/>
  <c r="T52" i="11"/>
  <c r="J49" i="5"/>
  <c r="F47" i="12"/>
  <c r="F48" i="12" s="1"/>
  <c r="N49" i="8"/>
  <c r="F48" i="7"/>
  <c r="P50" i="3" l="1"/>
  <c r="H54" i="9"/>
  <c r="H55" i="9" s="1"/>
  <c r="J53" i="7"/>
  <c r="N51" i="6"/>
  <c r="V55" i="3"/>
  <c r="V56" i="3" s="1"/>
  <c r="J50" i="3"/>
  <c r="T49" i="3"/>
  <c r="L51" i="3"/>
  <c r="L52" i="3" s="1"/>
  <c r="F48" i="3"/>
  <c r="N54" i="3"/>
  <c r="R49" i="3"/>
  <c r="R50" i="3" s="1"/>
  <c r="R51" i="3" s="1"/>
  <c r="H48" i="3"/>
  <c r="L49" i="2"/>
  <c r="L50" i="2" s="1"/>
  <c r="J48" i="2"/>
  <c r="H47" i="2"/>
  <c r="N48" i="2"/>
  <c r="T49" i="2"/>
  <c r="T50" i="2" s="1"/>
  <c r="R50" i="2"/>
  <c r="P51" i="2"/>
  <c r="P52" i="2" s="1"/>
  <c r="F48" i="2"/>
  <c r="F49" i="2" s="1"/>
  <c r="F50" i="2" s="1"/>
  <c r="N52" i="6"/>
  <c r="P49" i="7"/>
  <c r="P50" i="7" s="1"/>
  <c r="N48" i="12"/>
  <c r="P50" i="10"/>
  <c r="P51" i="10" s="1"/>
  <c r="P52" i="10" s="1"/>
  <c r="T48" i="9"/>
  <c r="T49" i="9" s="1"/>
  <c r="T50" i="9" s="1"/>
  <c r="T51" i="9" s="1"/>
  <c r="L47" i="9"/>
  <c r="T46" i="7"/>
  <c r="F50" i="5"/>
  <c r="F51" i="5" s="1"/>
  <c r="F52" i="5" s="1"/>
  <c r="F53" i="5" s="1"/>
  <c r="V50" i="9"/>
  <c r="V51" i="9" s="1"/>
  <c r="V52" i="9" s="1"/>
  <c r="R50" i="4"/>
  <c r="R51" i="4" s="1"/>
  <c r="R51" i="10"/>
  <c r="R52" i="10" s="1"/>
  <c r="R52" i="13"/>
  <c r="R53" i="13" s="1"/>
  <c r="F49" i="12"/>
  <c r="F50" i="12" s="1"/>
  <c r="L51" i="10"/>
  <c r="L52" i="10" s="1"/>
  <c r="L53" i="10" s="1"/>
  <c r="J49" i="9"/>
  <c r="J50" i="9" s="1"/>
  <c r="N52" i="9"/>
  <c r="N53" i="9" s="1"/>
  <c r="P52" i="8"/>
  <c r="P53" i="8" s="1"/>
  <c r="P54" i="8" s="1"/>
  <c r="P55" i="8" s="1"/>
  <c r="H52" i="6"/>
  <c r="H53" i="6" s="1"/>
  <c r="H54" i="6" s="1"/>
  <c r="F51" i="6"/>
  <c r="F52" i="6" s="1"/>
  <c r="J50" i="4"/>
  <c r="J51" i="4" s="1"/>
  <c r="J52" i="4" s="1"/>
  <c r="R51" i="6"/>
  <c r="R52" i="6" s="1"/>
  <c r="P52" i="9"/>
  <c r="P53" i="9" s="1"/>
  <c r="F54" i="9"/>
  <c r="H52" i="8"/>
  <c r="N50" i="8"/>
  <c r="L50" i="7"/>
  <c r="L51" i="7" s="1"/>
  <c r="T52" i="5"/>
  <c r="L49" i="8"/>
  <c r="L49" i="4"/>
  <c r="P49" i="4"/>
  <c r="P50" i="4" s="1"/>
  <c r="P51" i="4" s="1"/>
  <c r="F49" i="8"/>
  <c r="F50" i="8" s="1"/>
  <c r="J50" i="10"/>
  <c r="J50" i="13"/>
  <c r="N53" i="10"/>
  <c r="N54" i="10" s="1"/>
  <c r="N55" i="10" s="1"/>
  <c r="N56" i="10" s="1"/>
  <c r="P51" i="13"/>
  <c r="F54" i="11"/>
  <c r="F55" i="11" s="1"/>
  <c r="F56" i="11" s="1"/>
  <c r="L49" i="12"/>
  <c r="R53" i="9"/>
  <c r="R54" i="9" s="1"/>
  <c r="R55" i="9" s="1"/>
  <c r="R56" i="9" s="1"/>
  <c r="J50" i="6"/>
  <c r="J51" i="6" s="1"/>
  <c r="P49" i="12"/>
  <c r="T52" i="13"/>
  <c r="T53" i="13" s="1"/>
  <c r="T54" i="13" s="1"/>
  <c r="T55" i="13" s="1"/>
  <c r="T56" i="13" s="1"/>
  <c r="J51" i="11"/>
  <c r="J52" i="11" s="1"/>
  <c r="L54" i="5"/>
  <c r="L55" i="5" s="1"/>
  <c r="L56" i="5" s="1"/>
  <c r="N49" i="11"/>
  <c r="N50" i="11" s="1"/>
  <c r="H52" i="13"/>
  <c r="H51" i="7"/>
  <c r="H52" i="7" s="1"/>
  <c r="L53" i="6"/>
  <c r="L54" i="6" s="1"/>
  <c r="J51" i="8"/>
  <c r="J52" i="8" s="1"/>
  <c r="R52" i="12"/>
  <c r="R53" i="12" s="1"/>
  <c r="R54" i="12" s="1"/>
  <c r="F51" i="4"/>
  <c r="L52" i="11"/>
  <c r="L48" i="13"/>
  <c r="L49" i="13" s="1"/>
  <c r="T50" i="8"/>
  <c r="R53" i="5"/>
  <c r="R54" i="5" s="1"/>
  <c r="N53" i="6"/>
  <c r="H56" i="9"/>
  <c r="F49" i="7"/>
  <c r="F50" i="7" s="1"/>
  <c r="P49" i="6"/>
  <c r="P50" i="6" s="1"/>
  <c r="H49" i="4"/>
  <c r="F50" i="10"/>
  <c r="F51" i="10" s="1"/>
  <c r="H52" i="5"/>
  <c r="H53" i="5" s="1"/>
  <c r="R51" i="11"/>
  <c r="T53" i="11"/>
  <c r="T54" i="11" s="1"/>
  <c r="T55" i="11" s="1"/>
  <c r="T56" i="11" s="1"/>
  <c r="J54" i="7"/>
  <c r="J55" i="7" s="1"/>
  <c r="J56" i="7" s="1"/>
  <c r="P49" i="5"/>
  <c r="P50" i="5" s="1"/>
  <c r="H53" i="11"/>
  <c r="H54" i="11" s="1"/>
  <c r="H55" i="11" s="1"/>
  <c r="H56" i="11" s="1"/>
  <c r="N49" i="13"/>
  <c r="H51" i="12"/>
  <c r="P51" i="11"/>
  <c r="N51" i="5"/>
  <c r="R50" i="8"/>
  <c r="H51" i="10"/>
  <c r="F50" i="13"/>
  <c r="N50" i="4"/>
  <c r="R52" i="7"/>
  <c r="R53" i="7" s="1"/>
  <c r="N54" i="7"/>
  <c r="N55" i="7" s="1"/>
  <c r="J49" i="12"/>
  <c r="J50" i="5"/>
  <c r="J51" i="5" s="1"/>
  <c r="L53" i="3" l="1"/>
  <c r="L54" i="3" s="1"/>
  <c r="L55" i="3" s="1"/>
  <c r="L56" i="3" s="1"/>
  <c r="P51" i="3"/>
  <c r="N54" i="6"/>
  <c r="R52" i="3"/>
  <c r="N55" i="3"/>
  <c r="N56" i="3" s="1"/>
  <c r="F49" i="3"/>
  <c r="F50" i="3" s="1"/>
  <c r="F51" i="3" s="1"/>
  <c r="F52" i="3" s="1"/>
  <c r="H49" i="3"/>
  <c r="H50" i="3" s="1"/>
  <c r="J51" i="3"/>
  <c r="J52" i="3" s="1"/>
  <c r="J53" i="3" s="1"/>
  <c r="J54" i="3" s="1"/>
  <c r="J55" i="3" s="1"/>
  <c r="J56" i="3" s="1"/>
  <c r="T50" i="3"/>
  <c r="T51" i="3" s="1"/>
  <c r="T52" i="3" s="1"/>
  <c r="T53" i="3" s="1"/>
  <c r="T54" i="3" s="1"/>
  <c r="T55" i="3" s="1"/>
  <c r="T56" i="3" s="1"/>
  <c r="J49" i="2"/>
  <c r="J50" i="2" s="1"/>
  <c r="J51" i="2" s="1"/>
  <c r="L51" i="2"/>
  <c r="L52" i="2" s="1"/>
  <c r="L53" i="2" s="1"/>
  <c r="N49" i="2"/>
  <c r="R51" i="2"/>
  <c r="R52" i="2" s="1"/>
  <c r="H48" i="2"/>
  <c r="T51" i="2"/>
  <c r="P53" i="2"/>
  <c r="P54" i="2" s="1"/>
  <c r="P55" i="2" s="1"/>
  <c r="P56" i="2" s="1"/>
  <c r="F51" i="2"/>
  <c r="F52" i="2" s="1"/>
  <c r="F53" i="2" s="1"/>
  <c r="F54" i="2" s="1"/>
  <c r="P51" i="7"/>
  <c r="P52" i="7" s="1"/>
  <c r="V53" i="9"/>
  <c r="V54" i="9" s="1"/>
  <c r="V55" i="9" s="1"/>
  <c r="V56" i="9" s="1"/>
  <c r="N49" i="12"/>
  <c r="N50" i="12" s="1"/>
  <c r="N51" i="12" s="1"/>
  <c r="N52" i="12" s="1"/>
  <c r="P53" i="10"/>
  <c r="P54" i="10" s="1"/>
  <c r="P55" i="10" s="1"/>
  <c r="P56" i="10" s="1"/>
  <c r="F55" i="9"/>
  <c r="F56" i="9" s="1"/>
  <c r="L48" i="9"/>
  <c r="P53" i="7"/>
  <c r="P54" i="7" s="1"/>
  <c r="T47" i="7"/>
  <c r="R52" i="4"/>
  <c r="R53" i="4" s="1"/>
  <c r="R53" i="10"/>
  <c r="R54" i="10" s="1"/>
  <c r="T51" i="8"/>
  <c r="T52" i="8" s="1"/>
  <c r="T53" i="8" s="1"/>
  <c r="R54" i="13"/>
  <c r="R55" i="13" s="1"/>
  <c r="F51" i="12"/>
  <c r="F52" i="12" s="1"/>
  <c r="L54" i="10"/>
  <c r="L55" i="10" s="1"/>
  <c r="L56" i="10" s="1"/>
  <c r="J51" i="9"/>
  <c r="J52" i="9" s="1"/>
  <c r="T52" i="9"/>
  <c r="N54" i="9"/>
  <c r="N55" i="9" s="1"/>
  <c r="N56" i="9" s="1"/>
  <c r="P56" i="8"/>
  <c r="F51" i="7"/>
  <c r="F52" i="7" s="1"/>
  <c r="H55" i="6"/>
  <c r="H56" i="6" s="1"/>
  <c r="F53" i="6"/>
  <c r="F54" i="6" s="1"/>
  <c r="F52" i="4"/>
  <c r="F53" i="4" s="1"/>
  <c r="H53" i="7"/>
  <c r="H54" i="7" s="1"/>
  <c r="J53" i="4"/>
  <c r="P51" i="6"/>
  <c r="P52" i="6" s="1"/>
  <c r="R55" i="12"/>
  <c r="R56" i="12" s="1"/>
  <c r="H54" i="5"/>
  <c r="H55" i="5" s="1"/>
  <c r="H56" i="5" s="1"/>
  <c r="J53" i="8"/>
  <c r="J54" i="8" s="1"/>
  <c r="J55" i="8" s="1"/>
  <c r="F54" i="5"/>
  <c r="F55" i="5" s="1"/>
  <c r="F56" i="5" s="1"/>
  <c r="R55" i="5"/>
  <c r="R56" i="5" s="1"/>
  <c r="P54" i="9"/>
  <c r="P55" i="9" s="1"/>
  <c r="T53" i="9"/>
  <c r="L50" i="12"/>
  <c r="H50" i="4"/>
  <c r="F51" i="13"/>
  <c r="L55" i="6"/>
  <c r="L56" i="6" s="1"/>
  <c r="L50" i="13"/>
  <c r="L51" i="13" s="1"/>
  <c r="P52" i="4"/>
  <c r="P53" i="4" s="1"/>
  <c r="L50" i="4"/>
  <c r="H53" i="13"/>
  <c r="H54" i="13" s="1"/>
  <c r="H53" i="8"/>
  <c r="R54" i="7"/>
  <c r="R55" i="7" s="1"/>
  <c r="R56" i="7" s="1"/>
  <c r="F52" i="10"/>
  <c r="J51" i="13"/>
  <c r="J52" i="13" s="1"/>
  <c r="N52" i="5"/>
  <c r="R53" i="6"/>
  <c r="N51" i="4"/>
  <c r="R52" i="11"/>
  <c r="R51" i="8"/>
  <c r="P50" i="12"/>
  <c r="L50" i="8"/>
  <c r="N56" i="7"/>
  <c r="N50" i="13"/>
  <c r="N51" i="13" s="1"/>
  <c r="P52" i="13"/>
  <c r="P53" i="13" s="1"/>
  <c r="P51" i="5"/>
  <c r="N55" i="6"/>
  <c r="N56" i="6" s="1"/>
  <c r="L53" i="11"/>
  <c r="L54" i="11" s="1"/>
  <c r="L55" i="11" s="1"/>
  <c r="F51" i="8"/>
  <c r="L52" i="7"/>
  <c r="L53" i="7" s="1"/>
  <c r="J52" i="5"/>
  <c r="J53" i="5" s="1"/>
  <c r="J54" i="5" s="1"/>
  <c r="J55" i="5" s="1"/>
  <c r="J56" i="5" s="1"/>
  <c r="P52" i="11"/>
  <c r="P53" i="11" s="1"/>
  <c r="P54" i="11" s="1"/>
  <c r="P55" i="11" s="1"/>
  <c r="H52" i="12"/>
  <c r="H53" i="12" s="1"/>
  <c r="H54" i="12" s="1"/>
  <c r="H55" i="12" s="1"/>
  <c r="J53" i="11"/>
  <c r="T53" i="5"/>
  <c r="T54" i="5" s="1"/>
  <c r="T55" i="5" s="1"/>
  <c r="J50" i="12"/>
  <c r="J51" i="12" s="1"/>
  <c r="J52" i="12" s="1"/>
  <c r="J53" i="12" s="1"/>
  <c r="J54" i="12" s="1"/>
  <c r="J55" i="12" s="1"/>
  <c r="J56" i="12" s="1"/>
  <c r="J51" i="10"/>
  <c r="H52" i="10"/>
  <c r="H53" i="10" s="1"/>
  <c r="J52" i="6"/>
  <c r="J53" i="6" s="1"/>
  <c r="J54" i="6" s="1"/>
  <c r="N51" i="11"/>
  <c r="N52" i="11" s="1"/>
  <c r="N53" i="11" s="1"/>
  <c r="N51" i="8"/>
  <c r="P52" i="3" l="1"/>
  <c r="P53" i="3" s="1"/>
  <c r="H51" i="3"/>
  <c r="H52" i="3" s="1"/>
  <c r="H53" i="3" s="1"/>
  <c r="H54" i="3" s="1"/>
  <c r="H55" i="3" s="1"/>
  <c r="H56" i="3" s="1"/>
  <c r="R53" i="3"/>
  <c r="F53" i="3"/>
  <c r="F54" i="3" s="1"/>
  <c r="F55" i="3" s="1"/>
  <c r="F56" i="3" s="1"/>
  <c r="R53" i="2"/>
  <c r="R54" i="2" s="1"/>
  <c r="R55" i="2" s="1"/>
  <c r="R56" i="2" s="1"/>
  <c r="L54" i="2"/>
  <c r="L55" i="2" s="1"/>
  <c r="L56" i="2" s="1"/>
  <c r="N50" i="2"/>
  <c r="N51" i="2" s="1"/>
  <c r="N52" i="2" s="1"/>
  <c r="N53" i="2" s="1"/>
  <c r="J52" i="2"/>
  <c r="J53" i="2" s="1"/>
  <c r="H49" i="2"/>
  <c r="T52" i="2"/>
  <c r="T53" i="2" s="1"/>
  <c r="T54" i="2" s="1"/>
  <c r="T55" i="2" s="1"/>
  <c r="T56" i="2" s="1"/>
  <c r="F55" i="2"/>
  <c r="F56" i="2" s="1"/>
  <c r="R56" i="13"/>
  <c r="T48" i="7"/>
  <c r="T49" i="7" s="1"/>
  <c r="T50" i="7" s="1"/>
  <c r="R54" i="4"/>
  <c r="R55" i="4" s="1"/>
  <c r="R56" i="4" s="1"/>
  <c r="N53" i="12"/>
  <c r="N54" i="12" s="1"/>
  <c r="N55" i="12" s="1"/>
  <c r="N56" i="12" s="1"/>
  <c r="P51" i="12"/>
  <c r="T54" i="9"/>
  <c r="L49" i="9"/>
  <c r="P55" i="7"/>
  <c r="P56" i="7" s="1"/>
  <c r="F54" i="4"/>
  <c r="F55" i="4" s="1"/>
  <c r="F56" i="4" s="1"/>
  <c r="P54" i="4"/>
  <c r="P55" i="4" s="1"/>
  <c r="P56" i="4" s="1"/>
  <c r="R55" i="10"/>
  <c r="R56" i="10" s="1"/>
  <c r="T54" i="8"/>
  <c r="T55" i="8" s="1"/>
  <c r="T56" i="8" s="1"/>
  <c r="L52" i="13"/>
  <c r="L53" i="13" s="1"/>
  <c r="F53" i="12"/>
  <c r="F54" i="12" s="1"/>
  <c r="R53" i="11"/>
  <c r="J53" i="9"/>
  <c r="J54" i="9" s="1"/>
  <c r="J55" i="9" s="1"/>
  <c r="J56" i="8"/>
  <c r="H55" i="7"/>
  <c r="H56" i="7" s="1"/>
  <c r="F55" i="6"/>
  <c r="F56" i="6" s="1"/>
  <c r="J54" i="4"/>
  <c r="J55" i="4" s="1"/>
  <c r="H55" i="13"/>
  <c r="H56" i="13" s="1"/>
  <c r="L54" i="7"/>
  <c r="L55" i="7" s="1"/>
  <c r="L56" i="7" s="1"/>
  <c r="J52" i="10"/>
  <c r="J53" i="10" s="1"/>
  <c r="N54" i="11"/>
  <c r="N55" i="11" s="1"/>
  <c r="N56" i="11" s="1"/>
  <c r="F53" i="7"/>
  <c r="F54" i="7" s="1"/>
  <c r="F55" i="7" s="1"/>
  <c r="P52" i="5"/>
  <c r="P53" i="5" s="1"/>
  <c r="P54" i="5" s="1"/>
  <c r="P55" i="5" s="1"/>
  <c r="P56" i="5" s="1"/>
  <c r="H56" i="12"/>
  <c r="F53" i="10"/>
  <c r="F54" i="10" s="1"/>
  <c r="F55" i="10" s="1"/>
  <c r="F56" i="10" s="1"/>
  <c r="P53" i="6"/>
  <c r="P54" i="6" s="1"/>
  <c r="T56" i="5"/>
  <c r="J54" i="11"/>
  <c r="J55" i="11" s="1"/>
  <c r="J56" i="11" s="1"/>
  <c r="F52" i="8"/>
  <c r="F53" i="8" s="1"/>
  <c r="F54" i="8" s="1"/>
  <c r="R54" i="6"/>
  <c r="R55" i="6" s="1"/>
  <c r="R56" i="6" s="1"/>
  <c r="J53" i="13"/>
  <c r="J54" i="13" s="1"/>
  <c r="L51" i="4"/>
  <c r="H51" i="4"/>
  <c r="H52" i="4" s="1"/>
  <c r="L56" i="11"/>
  <c r="N52" i="8"/>
  <c r="N53" i="8" s="1"/>
  <c r="N54" i="8" s="1"/>
  <c r="N55" i="8" s="1"/>
  <c r="N56" i="8" s="1"/>
  <c r="R52" i="8"/>
  <c r="R53" i="8" s="1"/>
  <c r="R54" i="8" s="1"/>
  <c r="R55" i="8" s="1"/>
  <c r="N53" i="5"/>
  <c r="N54" i="5" s="1"/>
  <c r="N55" i="5" s="1"/>
  <c r="L51" i="12"/>
  <c r="L52" i="12" s="1"/>
  <c r="J55" i="6"/>
  <c r="J56" i="6" s="1"/>
  <c r="P56" i="9"/>
  <c r="H54" i="8"/>
  <c r="H55" i="8" s="1"/>
  <c r="N52" i="4"/>
  <c r="N53" i="4" s="1"/>
  <c r="N54" i="4" s="1"/>
  <c r="N55" i="4" s="1"/>
  <c r="N56" i="4" s="1"/>
  <c r="L51" i="8"/>
  <c r="L52" i="8" s="1"/>
  <c r="P54" i="13"/>
  <c r="F52" i="13"/>
  <c r="H54" i="10"/>
  <c r="H55" i="10" s="1"/>
  <c r="H56" i="10" s="1"/>
  <c r="N52" i="13"/>
  <c r="P56" i="11"/>
  <c r="R54" i="3" l="1"/>
  <c r="P54" i="3"/>
  <c r="P55" i="3" s="1"/>
  <c r="P56" i="3" s="1"/>
  <c r="R55" i="3"/>
  <c r="J54" i="2"/>
  <c r="J55" i="2" s="1"/>
  <c r="J56" i="2" s="1"/>
  <c r="N54" i="2"/>
  <c r="N55" i="2" s="1"/>
  <c r="N56" i="2" s="1"/>
  <c r="H50" i="2"/>
  <c r="L54" i="13"/>
  <c r="L55" i="13" s="1"/>
  <c r="L56" i="13" s="1"/>
  <c r="P52" i="12"/>
  <c r="J56" i="9"/>
  <c r="L50" i="9"/>
  <c r="L51" i="9" s="1"/>
  <c r="L52" i="9" s="1"/>
  <c r="L53" i="9" s="1"/>
  <c r="T55" i="9"/>
  <c r="T56" i="9" s="1"/>
  <c r="T51" i="7"/>
  <c r="J55" i="13"/>
  <c r="J56" i="13" s="1"/>
  <c r="L53" i="12"/>
  <c r="L54" i="12" s="1"/>
  <c r="L55" i="12" s="1"/>
  <c r="L56" i="12" s="1"/>
  <c r="F55" i="12"/>
  <c r="F56" i="12" s="1"/>
  <c r="R54" i="11"/>
  <c r="R55" i="11" s="1"/>
  <c r="R56" i="11" s="1"/>
  <c r="H56" i="8"/>
  <c r="L53" i="8"/>
  <c r="L54" i="8" s="1"/>
  <c r="L55" i="8" s="1"/>
  <c r="L56" i="8" s="1"/>
  <c r="N56" i="5"/>
  <c r="J56" i="4"/>
  <c r="H53" i="4"/>
  <c r="H54" i="4" s="1"/>
  <c r="H55" i="4" s="1"/>
  <c r="H56" i="4" s="1"/>
  <c r="F56" i="7"/>
  <c r="P55" i="13"/>
  <c r="P56" i="13" s="1"/>
  <c r="L52" i="4"/>
  <c r="J54" i="10"/>
  <c r="J55" i="10" s="1"/>
  <c r="J56" i="10" s="1"/>
  <c r="N53" i="13"/>
  <c r="N54" i="13" s="1"/>
  <c r="N55" i="13" s="1"/>
  <c r="N56" i="13" s="1"/>
  <c r="F55" i="8"/>
  <c r="F56" i="8" s="1"/>
  <c r="F53" i="13"/>
  <c r="F54" i="13" s="1"/>
  <c r="F55" i="13" s="1"/>
  <c r="F56" i="13" s="1"/>
  <c r="R56" i="8"/>
  <c r="P55" i="6"/>
  <c r="P56" i="6" s="1"/>
  <c r="R56" i="3" l="1"/>
  <c r="H51" i="2"/>
  <c r="H52" i="2" s="1"/>
  <c r="L54" i="9"/>
  <c r="L55" i="9" s="1"/>
  <c r="L56" i="9" s="1"/>
  <c r="P53" i="12"/>
  <c r="T52" i="7"/>
  <c r="T53" i="7" s="1"/>
  <c r="T54" i="7" s="1"/>
  <c r="T55" i="7" s="1"/>
  <c r="T56" i="7" s="1"/>
  <c r="L53" i="4"/>
  <c r="L54" i="4" s="1"/>
  <c r="L55" i="4" s="1"/>
  <c r="L56" i="4" s="1"/>
  <c r="H53" i="2" l="1"/>
  <c r="H54" i="2" s="1"/>
  <c r="H55" i="2" s="1"/>
  <c r="H56" i="2" s="1"/>
  <c r="P54" i="12"/>
  <c r="P55" i="12" s="1"/>
  <c r="P56" i="12" l="1"/>
</calcChain>
</file>

<file path=xl/sharedStrings.xml><?xml version="1.0" encoding="utf-8"?>
<sst xmlns="http://schemas.openxmlformats.org/spreadsheetml/2006/main" count="970" uniqueCount="276">
  <si>
    <t>DISTRICT</t>
  </si>
  <si>
    <t>TAPERSONS</t>
  </si>
  <si>
    <t>Target</t>
  </si>
  <si>
    <t>Raw Dev.</t>
  </si>
  <si>
    <t>% Dev.</t>
  </si>
  <si>
    <t>POPTOT</t>
  </si>
  <si>
    <t>PercentTot</t>
  </si>
  <si>
    <t>POPWH_A</t>
  </si>
  <si>
    <t>PPopWh_A</t>
  </si>
  <si>
    <t>POPBL_A</t>
  </si>
  <si>
    <t>PPopBL_A</t>
  </si>
  <si>
    <t>POPNA_A</t>
  </si>
  <si>
    <t>PPopNA_A</t>
  </si>
  <si>
    <t>POPAS_A</t>
  </si>
  <si>
    <t>PPopAS_A</t>
  </si>
  <si>
    <t>POPPI_A</t>
  </si>
  <si>
    <t>PPopPI_A</t>
  </si>
  <si>
    <t>POPOT_A</t>
  </si>
  <si>
    <t>PPopOT_A</t>
  </si>
  <si>
    <t>POPXX</t>
  </si>
  <si>
    <t>P2plusRace</t>
  </si>
  <si>
    <t>POPNHWH_A</t>
  </si>
  <si>
    <t>PPopNHWh_A</t>
  </si>
  <si>
    <t>POPNHBL_A</t>
  </si>
  <si>
    <t>PPopNHBl_A</t>
  </si>
  <si>
    <t>POPNHNA_A</t>
  </si>
  <si>
    <t>PPopNHNA_A</t>
  </si>
  <si>
    <t>POPNHAS_A</t>
  </si>
  <si>
    <t>PPopNHAS_A</t>
  </si>
  <si>
    <t>POPNHPI_A</t>
  </si>
  <si>
    <t>PPopNHPI_A</t>
  </si>
  <si>
    <t>POPNHOT_A</t>
  </si>
  <si>
    <t>PPopNHOT_A</t>
  </si>
  <si>
    <t>POPHISP</t>
  </si>
  <si>
    <t>PPopHisp</t>
  </si>
  <si>
    <t>POPNHXX</t>
  </si>
  <si>
    <t>PPopNHXX</t>
  </si>
  <si>
    <t>POPWH_C</t>
  </si>
  <si>
    <t>PPopWH_C</t>
  </si>
  <si>
    <t>POPBL_C</t>
  </si>
  <si>
    <t>PPopBL_C</t>
  </si>
  <si>
    <t>POPNA_C</t>
  </si>
  <si>
    <t>PPopNA_C</t>
  </si>
  <si>
    <t>POPAS_C</t>
  </si>
  <si>
    <t>PPopAS_C</t>
  </si>
  <si>
    <t>POPPI_C</t>
  </si>
  <si>
    <t>PPopPI_C</t>
  </si>
  <si>
    <t>POPOT_C</t>
  </si>
  <si>
    <t>PPopOT_C</t>
  </si>
  <si>
    <t>POPNHWH_C</t>
  </si>
  <si>
    <t>PPopNHWH_C</t>
  </si>
  <si>
    <t>POPNHBL_C</t>
  </si>
  <si>
    <t>PPopNHBL_C</t>
  </si>
  <si>
    <t>POPNHNA_C</t>
  </si>
  <si>
    <t>PPopNHNA_C</t>
  </si>
  <si>
    <t>POPNHAS_C</t>
  </si>
  <si>
    <t>PPopNHAS_C</t>
  </si>
  <si>
    <t>POPNHPI_C</t>
  </si>
  <si>
    <t>PPopNHPI_C</t>
  </si>
  <si>
    <t>POPNHOT_C</t>
  </si>
  <si>
    <t>PPopNHOT_C</t>
  </si>
  <si>
    <t>PPopWH_A</t>
  </si>
  <si>
    <t>POPBL_W</t>
  </si>
  <si>
    <t>PPopBL_W</t>
  </si>
  <si>
    <t>POPNA_W</t>
  </si>
  <si>
    <t>PPopNA_W</t>
  </si>
  <si>
    <t>POPAS_W</t>
  </si>
  <si>
    <t>PPopAS_W</t>
  </si>
  <si>
    <t>POPPI_W</t>
  </si>
  <si>
    <t>PPopPI_W</t>
  </si>
  <si>
    <t>POPOT_W</t>
  </si>
  <si>
    <t>PPopOT_W</t>
  </si>
  <si>
    <t>POPNHBL_W</t>
  </si>
  <si>
    <t>PPopNHBL_W</t>
  </si>
  <si>
    <t>POPNHNA_W</t>
  </si>
  <si>
    <t>PPopNHNA_W</t>
  </si>
  <si>
    <t>POPNHAS_W</t>
  </si>
  <si>
    <t>PPopNHAS_W</t>
  </si>
  <si>
    <t>POPNHPI_W</t>
  </si>
  <si>
    <t>PPopNHPI_W</t>
  </si>
  <si>
    <t>POPNHOT_W</t>
  </si>
  <si>
    <t>PPopNHOT_W</t>
  </si>
  <si>
    <t>VAPTOT</t>
  </si>
  <si>
    <t>VAPWH_A</t>
  </si>
  <si>
    <t>PVAPWH_A</t>
  </si>
  <si>
    <t>VAPBL_A</t>
  </si>
  <si>
    <t>PVAPBL_A</t>
  </si>
  <si>
    <t>VAPNA_A</t>
  </si>
  <si>
    <t>PVAPNA_A</t>
  </si>
  <si>
    <t>VAPAS_A</t>
  </si>
  <si>
    <t>PVAPAS_A</t>
  </si>
  <si>
    <t>VAPPI_A</t>
  </si>
  <si>
    <t>PVAPPI_A</t>
  </si>
  <si>
    <t>VAPOT_A</t>
  </si>
  <si>
    <t>PVAPOT_A</t>
  </si>
  <si>
    <t>VAPXX</t>
  </si>
  <si>
    <t>PVAPXX</t>
  </si>
  <si>
    <t>VAPNHWH_A</t>
  </si>
  <si>
    <t>PVAPNHWH_A</t>
  </si>
  <si>
    <t>VAPNHBL_A</t>
  </si>
  <si>
    <t>PVAPNHBL_A</t>
  </si>
  <si>
    <t>VAPNHNA_A</t>
  </si>
  <si>
    <t>PVAPNHNA_A</t>
  </si>
  <si>
    <t>VAPNHAS_A</t>
  </si>
  <si>
    <t>PVAPNHAS_A</t>
  </si>
  <si>
    <t>VAPNHPI_A</t>
  </si>
  <si>
    <t>PVAPNHPI_A</t>
  </si>
  <si>
    <t>VAPNHOT_A</t>
  </si>
  <si>
    <t>PVAPNHOT_A</t>
  </si>
  <si>
    <t>VAPHISP</t>
  </si>
  <si>
    <t>PVAPHisp</t>
  </si>
  <si>
    <t>VAPNHXX</t>
  </si>
  <si>
    <t>PVAPNHXX</t>
  </si>
  <si>
    <t>VAPWH_C</t>
  </si>
  <si>
    <t>PVAPWH_C</t>
  </si>
  <si>
    <t>VAPBL_C</t>
  </si>
  <si>
    <t>PVAPBL_C</t>
  </si>
  <si>
    <t>VAPNA_C</t>
  </si>
  <si>
    <t>PVAPNA_C</t>
  </si>
  <si>
    <t>VAPAS_C</t>
  </si>
  <si>
    <t>PVAPAS_C</t>
  </si>
  <si>
    <t>VAPPI_C</t>
  </si>
  <si>
    <t>PVAPPI_C</t>
  </si>
  <si>
    <t>VAPOT_C</t>
  </si>
  <si>
    <t>PVAPOT_C</t>
  </si>
  <si>
    <t>VAPNHWH_C</t>
  </si>
  <si>
    <t>PVAPNHWH_C</t>
  </si>
  <si>
    <t>VAPNHBL_C</t>
  </si>
  <si>
    <t>PVAPNHBL_C</t>
  </si>
  <si>
    <t>VAPNHNA_C</t>
  </si>
  <si>
    <t>PVAPNHNA_C</t>
  </si>
  <si>
    <t>VAPNHAS_C</t>
  </si>
  <si>
    <t>PVAPNHAS_C</t>
  </si>
  <si>
    <t>VAPNHPI_C</t>
  </si>
  <si>
    <t>PVAPNHPI_C</t>
  </si>
  <si>
    <t>VAPNHOT_C</t>
  </si>
  <si>
    <t>PVAPNHOT_C</t>
  </si>
  <si>
    <t>VAPBL_W</t>
  </si>
  <si>
    <t>PVAPBL_W</t>
  </si>
  <si>
    <t>VAPNA_W</t>
  </si>
  <si>
    <t>PVAPNA_W</t>
  </si>
  <si>
    <t>VAPAS_W</t>
  </si>
  <si>
    <t>PVAPAS_W</t>
  </si>
  <si>
    <t>VAPPI_W</t>
  </si>
  <si>
    <t>PVAPPI_W</t>
  </si>
  <si>
    <t>VAPOT_W</t>
  </si>
  <si>
    <t>PVAPOT_W</t>
  </si>
  <si>
    <t>VAPNHBL_W</t>
  </si>
  <si>
    <t>PVAPNHBL_W</t>
  </si>
  <si>
    <t>VAPNHNA_W</t>
  </si>
  <si>
    <t>PVAPNHNA_W</t>
  </si>
  <si>
    <t>VAPNHAS_W</t>
  </si>
  <si>
    <t>PVAPNHAS_W</t>
  </si>
  <si>
    <t>VAPNHPI_W</t>
  </si>
  <si>
    <t>PVAPNHPI_W</t>
  </si>
  <si>
    <t>VAPNHOT_W</t>
  </si>
  <si>
    <t>PVAPNHOT_W</t>
  </si>
  <si>
    <t>STATE TOT</t>
  </si>
  <si>
    <t>Total Dev</t>
  </si>
  <si>
    <t>Highest</t>
  </si>
  <si>
    <t>Lowest</t>
  </si>
  <si>
    <t>&gt; 90%</t>
  </si>
  <si>
    <t>80% - 89.9%</t>
  </si>
  <si>
    <t>70% - 79.9%</t>
  </si>
  <si>
    <t>65% - 69.9%</t>
  </si>
  <si>
    <t>60% - 64.9%</t>
  </si>
  <si>
    <t>55% - 59.9%</t>
  </si>
  <si>
    <t>50% - 54.9%</t>
  </si>
  <si>
    <t>45% - 49.9%</t>
  </si>
  <si>
    <t>35% - 39.9%</t>
  </si>
  <si>
    <t>20% - 29.9%</t>
  </si>
  <si>
    <t>10% - 19.9%</t>
  </si>
  <si>
    <t>&lt;10%</t>
  </si>
  <si>
    <t>Number of Members</t>
  </si>
  <si>
    <t>Acceptable Deviation</t>
  </si>
  <si>
    <t>Overall Deviation Window</t>
  </si>
  <si>
    <t>One-sided Deviation Window</t>
  </si>
  <si>
    <t>High Range (Raw Numbers)</t>
  </si>
  <si>
    <t>High Range (Percentages)</t>
  </si>
  <si>
    <t>Low Range (Raw Numbers)</t>
  </si>
  <si>
    <t>Low Range (Percentages)</t>
  </si>
  <si>
    <t>Statewide Population</t>
  </si>
  <si>
    <t>Analysis based on preliminary district definitions in Census Bureau files.</t>
  </si>
  <si>
    <t>District boundaries have not been verified.</t>
  </si>
  <si>
    <t>"</t>
  </si>
  <si>
    <t>Guide</t>
  </si>
  <si>
    <t>Pop =</t>
  </si>
  <si>
    <t>Total Population, also shown as PopTot or TAPersons in tables</t>
  </si>
  <si>
    <t>VAP =</t>
  </si>
  <si>
    <t>Voting Age Population, also VAPTot</t>
  </si>
  <si>
    <t>WH =</t>
  </si>
  <si>
    <t xml:space="preserve">White </t>
  </si>
  <si>
    <t>BL=</t>
  </si>
  <si>
    <t>Black, or African American</t>
  </si>
  <si>
    <t>AS=</t>
  </si>
  <si>
    <t>Asian</t>
  </si>
  <si>
    <t>PI=</t>
  </si>
  <si>
    <t>Pacific Islander</t>
  </si>
  <si>
    <t>NA, or AI=</t>
  </si>
  <si>
    <t>Native American or American Indian</t>
  </si>
  <si>
    <t>OT=</t>
  </si>
  <si>
    <t>Some Other Race</t>
  </si>
  <si>
    <t>Hisp=</t>
  </si>
  <si>
    <t>Hispanic</t>
  </si>
  <si>
    <t>NH=</t>
  </si>
  <si>
    <t>Non-Hispanic</t>
  </si>
  <si>
    <t xml:space="preserve">XX= </t>
  </si>
  <si>
    <t>More than one Race</t>
  </si>
  <si>
    <t>P=</t>
  </si>
  <si>
    <t>Percentage</t>
  </si>
  <si>
    <t>_A=</t>
  </si>
  <si>
    <t>Race Alone</t>
  </si>
  <si>
    <t>_C=</t>
  </si>
  <si>
    <t>Combo</t>
  </si>
  <si>
    <t>_W=</t>
  </si>
  <si>
    <t>OMB interpetation</t>
  </si>
  <si>
    <t>Ideal District Size (Target)</t>
  </si>
  <si>
    <t>Tables</t>
  </si>
  <si>
    <t>Total Population</t>
  </si>
  <si>
    <t>1, 2, &amp; 3</t>
  </si>
  <si>
    <t>Voting Age Population</t>
  </si>
  <si>
    <t>4, 5 &amp; 6</t>
  </si>
  <si>
    <t>1 &amp; 4</t>
  </si>
  <si>
    <t>2 &amp; 5</t>
  </si>
  <si>
    <t>OMB Interpetation</t>
  </si>
  <si>
    <t>3 &amp; 6</t>
  </si>
  <si>
    <t>No Hispanic category</t>
  </si>
  <si>
    <t>Single digit tables</t>
  </si>
  <si>
    <t>Hispanic category</t>
  </si>
  <si>
    <t>"A" tables</t>
  </si>
  <si>
    <t xml:space="preserve"> </t>
  </si>
  <si>
    <t>PPopNonW</t>
  </si>
  <si>
    <t>PopNonW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</si>
  <si>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</si>
  <si>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</si>
  <si>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</si>
  <si>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</si>
  <si>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</si>
  <si>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</si>
  <si>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</si>
  <si>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</si>
  <si>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</si>
  <si>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</si>
  <si>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</si>
  <si>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</si>
  <si>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</si>
  <si>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</si>
  <si>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</si>
  <si>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</si>
  <si>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</si>
  <si>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</si>
  <si>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</si>
  <si>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</si>
  <si>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</si>
  <si>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</si>
  <si>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</si>
  <si>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</si>
  <si>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</si>
  <si>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</si>
  <si>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</si>
  <si>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</si>
  <si>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</si>
  <si>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</si>
  <si>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</si>
  <si>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</si>
  <si>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</si>
  <si>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</si>
  <si>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</si>
  <si>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</si>
  <si>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</si>
  <si>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</si>
  <si>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State Senate</t>
  </si>
  <si>
    <t>STATE TOTAL</t>
  </si>
  <si>
    <t>40% - 45.9%</t>
  </si>
  <si>
    <t>30% - 34.9%</t>
  </si>
  <si>
    <t>Michigan Districts with 2020 Census Data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</si>
</sst>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0%"/>
    <numFmt numFmtId="165" formatCode="0.0%"/>
  </numFmts>
  <fonts count="13" x14ac:knownFonts="1">
    <font>
      <sz val="10"/>
      <name val="Arial"/>
    </font>
    <font>
      <b/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b/>
      <i/>
      <sz val="9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10"/>
      <name val="Arial"/>
      <family val="2"/>
    </font>
    <font>
      <sz val="9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11"/>
      </patternFill>
    </fill>
    <fill>
      <patternFill patternType="solid">
        <fgColor indexed="13"/>
      </patternFill>
    </fill>
    <fill>
      <patternFill patternType="solid">
        <fgColor indexed="14"/>
      </patternFill>
    </fill>
    <fill>
      <patternFill patternType="solid">
        <fgColor rgb="FF00C057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ck">
        <color indexed="64"/>
      </bottom>
      <diagonal/>
    </border>
  </borders>
  <cellStyleXfs count="2">
    <xf numFmtId="0" fontId="0" fillId="0" borderId="0"/>
    <xf numFmtId="9" fontId="11" fillId="0" borderId="0" applyFont="0" applyFill="0" applyBorder="0" applyAlignment="0" applyProtection="0"/>
  </cellStyleXfs>
  <cellXfs count="77">
    <xf numFmtId="0" fontId="0" fillId="0" borderId="0" xfId="0"/>
    <xf numFmtId="0" fontId="2" fillId="3" borderId="0" xfId="0" applyNumberFormat="1" applyFont="1" applyFill="1" applyAlignment="1" applyProtection="1">
      <protection locked="0"/>
    </xf>
    <xf numFmtId="0" fontId="4" fillId="4" borderId="0" xfId="0" applyNumberFormat="1" applyFont="1" applyFill="1" applyAlignment="1" applyProtection="1"/>
    <xf numFmtId="0" fontId="4" fillId="4" borderId="0" xfId="0" applyNumberFormat="1" applyFont="1" applyFill="1" applyBorder="1" applyAlignment="1" applyProtection="1"/>
    <xf numFmtId="0" fontId="3" fillId="3" borderId="0" xfId="0" applyNumberFormat="1" applyFont="1" applyFill="1" applyAlignment="1" applyProtection="1">
      <protection locked="0"/>
    </xf>
    <xf numFmtId="0" fontId="3" fillId="0" borderId="0" xfId="0" applyFont="1"/>
    <xf numFmtId="0" fontId="3" fillId="5" borderId="0" xfId="0" applyNumberFormat="1" applyFont="1" applyFill="1" applyBorder="1" applyAlignment="1" applyProtection="1"/>
    <xf numFmtId="0" fontId="2" fillId="4" borderId="0" xfId="0" applyNumberFormat="1" applyFont="1" applyFill="1" applyAlignment="1" applyProtection="1"/>
    <xf numFmtId="0" fontId="2" fillId="5" borderId="0" xfId="0" applyNumberFormat="1" applyFont="1" applyFill="1" applyAlignment="1" applyProtection="1"/>
    <xf numFmtId="0" fontId="1" fillId="5" borderId="0" xfId="0" applyFont="1" applyFill="1"/>
    <xf numFmtId="0" fontId="1" fillId="4" borderId="0" xfId="0" applyFont="1" applyFill="1"/>
    <xf numFmtId="38" fontId="3" fillId="0" borderId="0" xfId="0" applyNumberFormat="1" applyFont="1" applyFill="1" applyAlignment="1" applyProtection="1"/>
    <xf numFmtId="10" fontId="3" fillId="0" borderId="0" xfId="0" applyNumberFormat="1" applyFont="1" applyFill="1" applyAlignment="1" applyProtection="1"/>
    <xf numFmtId="0" fontId="4" fillId="6" borderId="0" xfId="0" applyNumberFormat="1" applyFont="1" applyFill="1" applyAlignment="1" applyProtection="1"/>
    <xf numFmtId="0" fontId="2" fillId="6" borderId="0" xfId="0" applyNumberFormat="1" applyFont="1" applyFill="1" applyAlignment="1" applyProtection="1"/>
    <xf numFmtId="3" fontId="3" fillId="0" borderId="0" xfId="0" applyNumberFormat="1" applyFont="1" applyFill="1" applyAlignment="1" applyProtection="1"/>
    <xf numFmtId="0" fontId="1" fillId="6" borderId="0" xfId="0" applyFont="1" applyFill="1"/>
    <xf numFmtId="3" fontId="4" fillId="5" borderId="0" xfId="0" applyNumberFormat="1" applyFont="1" applyFill="1" applyAlignment="1" applyProtection="1"/>
    <xf numFmtId="3" fontId="2" fillId="5" borderId="0" xfId="0" applyNumberFormat="1" applyFont="1" applyFill="1" applyAlignment="1" applyProtection="1"/>
    <xf numFmtId="10" fontId="4" fillId="6" borderId="0" xfId="0" applyNumberFormat="1" applyFont="1" applyFill="1" applyAlignment="1" applyProtection="1"/>
    <xf numFmtId="3" fontId="1" fillId="5" borderId="0" xfId="0" applyNumberFormat="1" applyFont="1" applyFill="1" applyAlignment="1" applyProtection="1"/>
    <xf numFmtId="3" fontId="0" fillId="0" borderId="0" xfId="0" applyNumberFormat="1" applyFont="1" applyFill="1" applyAlignment="1" applyProtection="1"/>
    <xf numFmtId="10" fontId="0" fillId="0" borderId="0" xfId="0" applyNumberFormat="1" applyFont="1" applyFill="1" applyAlignment="1" applyProtection="1"/>
    <xf numFmtId="0" fontId="3" fillId="0" borderId="0" xfId="0" applyNumberFormat="1" applyFont="1" applyFill="1" applyAlignment="1" applyProtection="1">
      <protection locked="0"/>
    </xf>
    <xf numFmtId="164" fontId="3" fillId="0" borderId="0" xfId="0" applyNumberFormat="1" applyFont="1" applyFill="1" applyAlignment="1" applyProtection="1"/>
    <xf numFmtId="3" fontId="3" fillId="0" borderId="0" xfId="0" applyNumberFormat="1" applyFont="1" applyFill="1" applyAlignment="1" applyProtection="1">
      <protection locked="0"/>
    </xf>
    <xf numFmtId="0" fontId="4" fillId="5" borderId="0" xfId="0" applyNumberFormat="1" applyFont="1" applyFill="1" applyAlignment="1" applyProtection="1">
      <alignment horizontal="center"/>
      <protection locked="0"/>
    </xf>
    <xf numFmtId="0" fontId="4" fillId="4" borderId="0" xfId="0" applyNumberFormat="1" applyFont="1" applyFill="1" applyAlignment="1" applyProtection="1">
      <alignment horizontal="center"/>
    </xf>
    <xf numFmtId="3" fontId="2" fillId="0" borderId="0" xfId="0" applyNumberFormat="1" applyFont="1" applyFill="1" applyAlignment="1" applyProtection="1">
      <protection locked="0"/>
    </xf>
    <xf numFmtId="38" fontId="4" fillId="6" borderId="0" xfId="0" applyNumberFormat="1" applyFont="1" applyFill="1" applyAlignment="1" applyProtection="1">
      <alignment horizontal="center"/>
    </xf>
    <xf numFmtId="3" fontId="4" fillId="5" borderId="0" xfId="0" applyNumberFormat="1" applyFont="1" applyFill="1" applyAlignment="1" applyProtection="1">
      <alignment horizontal="center"/>
    </xf>
    <xf numFmtId="0" fontId="3" fillId="0" borderId="1" xfId="0" applyFont="1" applyBorder="1"/>
    <xf numFmtId="3" fontId="3" fillId="0" borderId="1" xfId="0" applyNumberFormat="1" applyFont="1" applyFill="1" applyBorder="1" applyAlignment="1" applyProtection="1"/>
    <xf numFmtId="10" fontId="3" fillId="0" borderId="1" xfId="0" applyNumberFormat="1" applyFont="1" applyFill="1" applyBorder="1" applyAlignment="1" applyProtection="1"/>
    <xf numFmtId="3" fontId="2" fillId="4" borderId="0" xfId="0" applyNumberFormat="1" applyFont="1" applyFill="1" applyAlignment="1" applyProtection="1"/>
    <xf numFmtId="3" fontId="3" fillId="0" borderId="0" xfId="0" applyNumberFormat="1" applyFont="1"/>
    <xf numFmtId="3" fontId="1" fillId="5" borderId="0" xfId="0" applyNumberFormat="1" applyFont="1" applyFill="1"/>
    <xf numFmtId="3" fontId="0" fillId="0" borderId="0" xfId="0" applyNumberFormat="1"/>
    <xf numFmtId="0" fontId="7" fillId="0" borderId="0" xfId="0" applyFont="1" applyAlignment="1">
      <alignment horizontal="center"/>
    </xf>
    <xf numFmtId="165" fontId="0" fillId="0" borderId="0" xfId="0" applyNumberFormat="1"/>
    <xf numFmtId="0" fontId="0" fillId="0" borderId="0" xfId="0" applyAlignment="1">
      <alignment wrapText="1"/>
    </xf>
    <xf numFmtId="0" fontId="7" fillId="0" borderId="0" xfId="0" applyFont="1" applyAlignment="1">
      <alignment horizontal="center" wrapText="1"/>
    </xf>
    <xf numFmtId="3" fontId="0" fillId="0" borderId="0" xfId="0" applyNumberFormat="1" applyAlignment="1">
      <alignment wrapText="1"/>
    </xf>
    <xf numFmtId="165" fontId="0" fillId="0" borderId="0" xfId="0" applyNumberFormat="1" applyAlignment="1">
      <alignment wrapText="1"/>
    </xf>
    <xf numFmtId="0" fontId="0" fillId="0" borderId="0" xfId="0" applyAlignment="1">
      <alignment horizontal="right"/>
    </xf>
    <xf numFmtId="0" fontId="7" fillId="0" borderId="0" xfId="0" applyFont="1" applyAlignment="1">
      <alignment horizontal="right"/>
    </xf>
    <xf numFmtId="3" fontId="0" fillId="0" borderId="0" xfId="0" applyNumberFormat="1" applyAlignment="1">
      <alignment horizontal="right"/>
    </xf>
    <xf numFmtId="165" fontId="0" fillId="0" borderId="0" xfId="0" applyNumberFormat="1" applyAlignment="1">
      <alignment horizontal="right"/>
    </xf>
    <xf numFmtId="0" fontId="8" fillId="0" borderId="0" xfId="0" applyFont="1" applyAlignment="1">
      <alignment horizontal="right"/>
    </xf>
    <xf numFmtId="0" fontId="8" fillId="0" borderId="0" xfId="0" applyFont="1" applyAlignment="1">
      <alignment horizontal="center"/>
    </xf>
    <xf numFmtId="3" fontId="3" fillId="0" borderId="0" xfId="0" applyNumberFormat="1" applyFont="1" applyFill="1" applyBorder="1" applyAlignment="1" applyProtection="1"/>
    <xf numFmtId="0" fontId="3" fillId="0" borderId="0" xfId="0" applyFont="1" applyBorder="1"/>
    <xf numFmtId="0" fontId="0" fillId="0" borderId="0" xfId="0" applyBorder="1"/>
    <xf numFmtId="10" fontId="3" fillId="0" borderId="0" xfId="0" applyNumberFormat="1" applyFont="1" applyFill="1" applyBorder="1" applyAlignment="1" applyProtection="1"/>
    <xf numFmtId="10" fontId="0" fillId="0" borderId="0" xfId="0" applyNumberFormat="1"/>
    <xf numFmtId="0" fontId="8" fillId="0" borderId="0" xfId="0" applyFont="1"/>
    <xf numFmtId="3" fontId="10" fillId="0" borderId="0" xfId="0" applyNumberFormat="1" applyFont="1" applyFill="1" applyAlignment="1" applyProtection="1"/>
    <xf numFmtId="3" fontId="10" fillId="0" borderId="1" xfId="0" applyNumberFormat="1" applyFont="1" applyFill="1" applyBorder="1" applyAlignment="1" applyProtection="1"/>
    <xf numFmtId="3" fontId="9" fillId="0" borderId="0" xfId="0" applyNumberFormat="1" applyFont="1"/>
    <xf numFmtId="10" fontId="3" fillId="0" borderId="0" xfId="0" applyNumberFormat="1" applyFont="1"/>
    <xf numFmtId="0" fontId="8" fillId="7" borderId="0" xfId="0" applyFont="1" applyFill="1"/>
    <xf numFmtId="3" fontId="8" fillId="7" borderId="0" xfId="0" applyNumberFormat="1" applyFont="1" applyFill="1"/>
    <xf numFmtId="10" fontId="3" fillId="0" borderId="0" xfId="0" applyNumberFormat="1" applyFont="1" applyBorder="1"/>
    <xf numFmtId="0" fontId="3" fillId="2" borderId="0" xfId="0" applyFont="1" applyFill="1" applyProtection="1">
      <protection locked="0"/>
    </xf>
    <xf numFmtId="3" fontId="3" fillId="0" borderId="0" xfId="0" applyNumberFormat="1" applyFont="1" applyProtection="1">
      <protection locked="0"/>
    </xf>
    <xf numFmtId="38" fontId="3" fillId="0" borderId="0" xfId="0" applyNumberFormat="1" applyFont="1"/>
    <xf numFmtId="0" fontId="7" fillId="0" borderId="0" xfId="0" applyFont="1" applyAlignment="1"/>
    <xf numFmtId="165" fontId="3" fillId="0" borderId="0" xfId="0" applyNumberFormat="1" applyFont="1"/>
    <xf numFmtId="0" fontId="12" fillId="0" borderId="0" xfId="0" applyFont="1"/>
    <xf numFmtId="3" fontId="12" fillId="0" borderId="0" xfId="0" applyNumberFormat="1" applyFont="1"/>
    <xf numFmtId="10" fontId="12" fillId="0" borderId="0" xfId="0" applyNumberFormat="1" applyFont="1"/>
    <xf numFmtId="10" fontId="3" fillId="0" borderId="0" xfId="1" applyNumberFormat="1" applyFont="1"/>
    <xf numFmtId="0" fontId="3" fillId="3" borderId="0" xfId="0" applyFont="1" applyFill="1" applyProtection="1">
      <protection locked="0"/>
    </xf>
    <xf numFmtId="0" fontId="3" fillId="3" borderId="1" xfId="0" applyFont="1" applyFill="1" applyBorder="1" applyProtection="1">
      <protection locked="0"/>
    </xf>
    <xf numFmtId="0" fontId="7" fillId="0" borderId="0" xfId="0" applyFont="1" applyAlignment="1">
      <alignment horizontal="center"/>
    </xf>
    <xf numFmtId="0" fontId="9" fillId="0" borderId="0" xfId="0" applyFont="1" applyAlignment="1">
      <alignment horizontal="left"/>
    </xf>
    <xf numFmtId="0" fontId="6" fillId="0" borderId="0" xfId="0" applyFont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H40"/>
  <sheetViews>
    <sheetView zoomScaleNormal="100" workbookViewId="0">
      <selection activeCell="B4" sqref="B4"/>
    </sheetView>
  </sheetViews>
  <sheetFormatPr defaultRowHeight="12.75" x14ac:dyDescent="0.2"/>
  <cols>
    <col min="2" max="2" width="26.42578125" customWidth="1"/>
    <col min="4" max="4" width="13.5703125" bestFit="1" customWidth="1"/>
    <col min="7" max="7" width="11.28515625" style="44" customWidth="1"/>
    <col min="8" max="8" width="35.7109375" style="40" customWidth="1"/>
  </cols>
  <sheetData>
    <row r="2" spans="2:8" x14ac:dyDescent="0.2">
      <c r="B2" t="s">
        <v>184</v>
      </c>
    </row>
    <row r="3" spans="2:8" ht="18" x14ac:dyDescent="0.25">
      <c r="B3" s="76" t="s">
        <v>275</v>
      </c>
      <c r="C3" s="76"/>
      <c r="D3" s="76"/>
      <c r="E3" s="76"/>
      <c r="F3" s="76"/>
      <c r="G3" s="76"/>
    </row>
    <row r="5" spans="2:8" ht="15.75" x14ac:dyDescent="0.25">
      <c r="C5" s="66"/>
      <c r="D5" s="66" t="s">
        <v>271</v>
      </c>
      <c r="E5" s="74"/>
      <c r="F5" s="74"/>
      <c r="G5" s="74"/>
      <c r="H5" s="74"/>
    </row>
    <row r="6" spans="2:8" ht="15.75" x14ac:dyDescent="0.25">
      <c r="C6" s="38"/>
      <c r="D6" s="38">
        <v>2020</v>
      </c>
      <c r="E6" s="38"/>
      <c r="F6" s="38"/>
      <c r="G6" s="45"/>
      <c r="H6" s="41"/>
    </row>
    <row r="7" spans="2:8" x14ac:dyDescent="0.2">
      <c r="B7" t="s">
        <v>173</v>
      </c>
      <c r="D7">
        <v>38</v>
      </c>
    </row>
    <row r="8" spans="2:8" x14ac:dyDescent="0.2">
      <c r="B8" t="s">
        <v>216</v>
      </c>
      <c r="C8" s="37"/>
      <c r="D8" s="37">
        <f>D18/D7</f>
        <v>265192.92105263157</v>
      </c>
      <c r="E8" s="37"/>
      <c r="F8" s="37"/>
      <c r="G8" s="46"/>
      <c r="H8" s="42"/>
    </row>
    <row r="9" spans="2:8" x14ac:dyDescent="0.2">
      <c r="B9" t="s">
        <v>174</v>
      </c>
      <c r="C9" s="39"/>
      <c r="D9" s="39">
        <v>0.1</v>
      </c>
      <c r="E9" s="39"/>
      <c r="F9" s="39"/>
      <c r="G9" s="47"/>
      <c r="H9" s="43"/>
    </row>
    <row r="10" spans="2:8" x14ac:dyDescent="0.2">
      <c r="B10" t="s">
        <v>175</v>
      </c>
      <c r="C10" s="37"/>
      <c r="D10" s="37">
        <f>D9*D8</f>
        <v>26519.292105263157</v>
      </c>
      <c r="E10" s="37"/>
      <c r="F10" s="37"/>
      <c r="G10" s="46"/>
      <c r="H10" s="42"/>
    </row>
    <row r="11" spans="2:8" x14ac:dyDescent="0.2">
      <c r="B11" t="s">
        <v>176</v>
      </c>
      <c r="C11" s="37"/>
      <c r="D11" s="37">
        <f>D10*0.5</f>
        <v>13259.646052631579</v>
      </c>
      <c r="E11" s="37"/>
      <c r="F11" s="37"/>
      <c r="G11" s="46"/>
      <c r="H11" s="42"/>
    </row>
    <row r="12" spans="2:8" x14ac:dyDescent="0.2">
      <c r="B12" t="s">
        <v>177</v>
      </c>
      <c r="C12" s="37"/>
      <c r="D12" s="37">
        <f>D8+D11</f>
        <v>278452.56710526312</v>
      </c>
      <c r="E12" s="37"/>
      <c r="F12" s="37"/>
      <c r="G12" s="46"/>
      <c r="H12" s="42"/>
    </row>
    <row r="13" spans="2:8" x14ac:dyDescent="0.2">
      <c r="B13" t="s">
        <v>178</v>
      </c>
      <c r="C13" s="39"/>
      <c r="D13" s="39">
        <v>0.05</v>
      </c>
      <c r="E13" s="39"/>
      <c r="F13" s="39"/>
      <c r="G13" s="47"/>
      <c r="H13" s="43"/>
    </row>
    <row r="14" spans="2:8" x14ac:dyDescent="0.2">
      <c r="B14" t="s">
        <v>179</v>
      </c>
      <c r="C14" s="37"/>
      <c r="D14" s="37">
        <f>D8-D11</f>
        <v>251933.27499999999</v>
      </c>
      <c r="E14" s="37"/>
      <c r="F14" s="37"/>
      <c r="G14" s="46"/>
      <c r="H14" s="42"/>
    </row>
    <row r="15" spans="2:8" x14ac:dyDescent="0.2">
      <c r="B15" t="s">
        <v>180</v>
      </c>
      <c r="C15" s="39"/>
      <c r="D15" s="39">
        <v>-0.05</v>
      </c>
      <c r="E15" s="39"/>
      <c r="F15" s="39"/>
      <c r="G15" s="47"/>
      <c r="H15" s="43"/>
    </row>
    <row r="17" spans="2:8" x14ac:dyDescent="0.2">
      <c r="G17" s="48" t="s">
        <v>185</v>
      </c>
    </row>
    <row r="18" spans="2:8" ht="25.5" x14ac:dyDescent="0.2">
      <c r="B18" t="s">
        <v>181</v>
      </c>
      <c r="C18" s="37"/>
      <c r="D18" s="37">
        <v>10077331</v>
      </c>
      <c r="E18" s="37"/>
      <c r="F18" s="37"/>
      <c r="G18" s="46" t="s">
        <v>186</v>
      </c>
      <c r="H18" s="42" t="s">
        <v>187</v>
      </c>
    </row>
    <row r="19" spans="2:8" x14ac:dyDescent="0.2">
      <c r="G19" s="44" t="s">
        <v>188</v>
      </c>
      <c r="H19" s="40" t="s">
        <v>189</v>
      </c>
    </row>
    <row r="20" spans="2:8" x14ac:dyDescent="0.2">
      <c r="G20" s="44" t="s">
        <v>190</v>
      </c>
      <c r="H20" s="40" t="s">
        <v>191</v>
      </c>
    </row>
    <row r="21" spans="2:8" x14ac:dyDescent="0.2">
      <c r="B21" t="s">
        <v>182</v>
      </c>
      <c r="G21" s="44" t="s">
        <v>192</v>
      </c>
      <c r="H21" s="40" t="s">
        <v>193</v>
      </c>
    </row>
    <row r="22" spans="2:8" x14ac:dyDescent="0.2">
      <c r="B22" t="s">
        <v>183</v>
      </c>
      <c r="G22" s="44" t="s">
        <v>194</v>
      </c>
      <c r="H22" s="40" t="s">
        <v>195</v>
      </c>
    </row>
    <row r="23" spans="2:8" x14ac:dyDescent="0.2">
      <c r="G23" s="44" t="s">
        <v>198</v>
      </c>
      <c r="H23" s="40" t="s">
        <v>199</v>
      </c>
    </row>
    <row r="24" spans="2:8" ht="15.75" x14ac:dyDescent="0.25">
      <c r="C24" s="74"/>
      <c r="D24" s="74"/>
      <c r="G24" s="44" t="s">
        <v>196</v>
      </c>
      <c r="H24" s="40" t="s">
        <v>197</v>
      </c>
    </row>
    <row r="25" spans="2:8" ht="15.75" x14ac:dyDescent="0.25">
      <c r="B25" s="74"/>
      <c r="C25" s="74"/>
      <c r="E25" s="49" t="s">
        <v>217</v>
      </c>
      <c r="G25" s="44" t="s">
        <v>200</v>
      </c>
      <c r="H25" s="40" t="s">
        <v>201</v>
      </c>
    </row>
    <row r="26" spans="2:8" x14ac:dyDescent="0.2">
      <c r="B26" s="49"/>
      <c r="C26" s="75" t="s">
        <v>218</v>
      </c>
      <c r="D26" s="75"/>
      <c r="E26" t="s">
        <v>219</v>
      </c>
      <c r="G26" s="44" t="s">
        <v>202</v>
      </c>
      <c r="H26" s="40" t="s">
        <v>203</v>
      </c>
    </row>
    <row r="27" spans="2:8" x14ac:dyDescent="0.2">
      <c r="C27" t="s">
        <v>220</v>
      </c>
      <c r="E27" t="s">
        <v>221</v>
      </c>
      <c r="G27" s="44" t="s">
        <v>204</v>
      </c>
      <c r="H27" s="40" t="s">
        <v>205</v>
      </c>
    </row>
    <row r="28" spans="2:8" x14ac:dyDescent="0.2">
      <c r="G28" s="44" t="s">
        <v>206</v>
      </c>
      <c r="H28" s="40" t="s">
        <v>207</v>
      </c>
    </row>
    <row r="29" spans="2:8" x14ac:dyDescent="0.2">
      <c r="C29" t="s">
        <v>211</v>
      </c>
      <c r="E29" t="s">
        <v>222</v>
      </c>
      <c r="G29" s="44" t="s">
        <v>208</v>
      </c>
      <c r="H29" s="40" t="s">
        <v>209</v>
      </c>
    </row>
    <row r="30" spans="2:8" x14ac:dyDescent="0.2">
      <c r="C30" t="s">
        <v>213</v>
      </c>
      <c r="E30" t="s">
        <v>223</v>
      </c>
      <c r="G30" s="44" t="s">
        <v>210</v>
      </c>
      <c r="H30" s="40" t="s">
        <v>211</v>
      </c>
    </row>
    <row r="31" spans="2:8" x14ac:dyDescent="0.2">
      <c r="C31" t="s">
        <v>224</v>
      </c>
      <c r="E31" t="s">
        <v>225</v>
      </c>
      <c r="G31" s="44" t="s">
        <v>212</v>
      </c>
      <c r="H31" s="40" t="s">
        <v>213</v>
      </c>
    </row>
    <row r="32" spans="2:8" x14ac:dyDescent="0.2">
      <c r="G32" s="44" t="s">
        <v>214</v>
      </c>
      <c r="H32" s="40" t="s">
        <v>215</v>
      </c>
    </row>
    <row r="33" spans="3:5" x14ac:dyDescent="0.2">
      <c r="C33" t="s">
        <v>226</v>
      </c>
      <c r="E33" t="s">
        <v>227</v>
      </c>
    </row>
    <row r="34" spans="3:5" x14ac:dyDescent="0.2">
      <c r="C34" t="s">
        <v>228</v>
      </c>
      <c r="E34" t="s">
        <v>229</v>
      </c>
    </row>
    <row r="40" spans="3:5" x14ac:dyDescent="0.2">
      <c r="D40" t="s">
        <v>230</v>
      </c>
    </row>
  </sheetData>
  <mergeCells count="6">
    <mergeCell ref="B25:C25"/>
    <mergeCell ref="C26:D26"/>
    <mergeCell ref="C24:D24"/>
    <mergeCell ref="B3:G3"/>
    <mergeCell ref="E5:F5"/>
    <mergeCell ref="G5:H5"/>
  </mergeCells>
  <phoneticPr fontId="5" type="noConversion"/>
  <printOptions gridLines="1"/>
  <pageMargins left="0.75" right="0.75" top="0.82" bottom="1" header="0.34" footer="0.5"/>
  <pageSetup orientation="landscape" r:id="rId1"/>
  <headerFooter alignWithMargins="0">
    <oddHeader>&amp;C&amp;F
&amp;A</oddHeader>
    <oddFooter>&amp;L&amp;"Arial,Bold"Election Data Services, Inc. Confidential&amp;C&amp;D&amp;RPage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ID130"/>
  <sheetViews>
    <sheetView view="pageBreakPreview" zoomScaleNormal="100" zoomScaleSheetLayoutView="100" workbookViewId="0">
      <pane xSplit="1" ySplit="1" topLeftCell="B20" activePane="bottomRight" state="frozen"/>
      <selection activeCell="B2" sqref="B2"/>
      <selection pane="topRight"/>
      <selection pane="bottomLeft"/>
      <selection pane="bottomRight" activeCell="D42" sqref="D41:D42"/>
    </sheetView>
  </sheetViews>
  <sheetFormatPr defaultColWidth="9.140625" defaultRowHeight="12.75" x14ac:dyDescent="0.2"/>
  <cols>
    <col min="1" max="1" width="10.7109375" style="4" customWidth="1"/>
    <col min="2" max="2" width="11.140625" style="25" customWidth="1"/>
    <col min="3" max="3" width="9.140625" style="23" customWidth="1"/>
    <col min="4" max="4" width="9.140625" style="11" customWidth="1"/>
    <col min="5" max="5" width="10.5703125" style="5" customWidth="1"/>
    <col min="6" max="6" width="9.85546875" style="15" customWidth="1"/>
    <col min="7" max="238" width="9.140625" style="5" customWidth="1"/>
  </cols>
  <sheetData>
    <row r="1" spans="1:238" s="6" customFormat="1" ht="13.5" customHeight="1" x14ac:dyDescent="0.2">
      <c r="A1" s="1" t="s">
        <v>0</v>
      </c>
      <c r="B1" s="28" t="s">
        <v>1</v>
      </c>
      <c r="C1" s="26" t="s">
        <v>2</v>
      </c>
      <c r="D1" s="29" t="s">
        <v>3</v>
      </c>
      <c r="E1" s="27" t="s">
        <v>4</v>
      </c>
      <c r="F1" s="30" t="s">
        <v>5</v>
      </c>
      <c r="G1" s="2"/>
      <c r="H1" s="3"/>
      <c r="I1" s="3"/>
      <c r="J1" s="3"/>
    </row>
    <row r="2" spans="1:238" ht="12.75" customHeight="1" x14ac:dyDescent="0.2">
      <c r="A2" s="63" t="s">
        <v>233</v>
      </c>
      <c r="B2" s="37">
        <v>239207</v>
      </c>
      <c r="C2" s="64">
        <v>265192.92105263157</v>
      </c>
      <c r="D2" s="65">
        <f t="shared" ref="D2:D11" si="0">B2-C2</f>
        <v>-25985.921052631573</v>
      </c>
      <c r="E2" s="67">
        <f t="shared" ref="E2:E11" si="1">(D2/C2)</f>
        <v>-9.7988743249576682E-2</v>
      </c>
      <c r="F2" s="37">
        <v>239207</v>
      </c>
      <c r="G2" s="50"/>
      <c r="H2" s="51"/>
      <c r="I2" s="51"/>
      <c r="J2" s="62"/>
      <c r="K2" s="59"/>
      <c r="L2" s="59"/>
      <c r="M2" s="59"/>
      <c r="N2" s="59"/>
    </row>
    <row r="3" spans="1:238" ht="12.75" customHeight="1" x14ac:dyDescent="0.2">
      <c r="A3" s="63" t="s">
        <v>234</v>
      </c>
      <c r="B3" s="37">
        <v>231980</v>
      </c>
      <c r="C3" s="64">
        <v>265192.92105263157</v>
      </c>
      <c r="D3" s="65">
        <f t="shared" si="0"/>
        <v>-33212.921052631573</v>
      </c>
      <c r="E3" s="67">
        <f t="shared" si="1"/>
        <v>-0.12524060190143599</v>
      </c>
      <c r="F3" s="37">
        <v>231980</v>
      </c>
      <c r="G3" s="50"/>
      <c r="H3" s="51"/>
      <c r="I3" s="51"/>
      <c r="J3" s="62"/>
      <c r="K3" s="59"/>
      <c r="L3" s="59"/>
      <c r="M3" s="59"/>
      <c r="N3" s="59"/>
    </row>
    <row r="4" spans="1:238" ht="12.75" customHeight="1" x14ac:dyDescent="0.2">
      <c r="A4" s="63" t="s">
        <v>235</v>
      </c>
      <c r="B4" s="37">
        <v>259777</v>
      </c>
      <c r="C4" s="64">
        <v>265192.92105263157</v>
      </c>
      <c r="D4" s="65">
        <f t="shared" si="0"/>
        <v>-5415.9210526315728</v>
      </c>
      <c r="E4" s="67">
        <f t="shared" si="1"/>
        <v>-2.0422570222214571E-2</v>
      </c>
      <c r="F4" s="37">
        <v>259777</v>
      </c>
      <c r="G4" s="50"/>
      <c r="H4" s="51"/>
      <c r="I4" s="51"/>
      <c r="J4" s="62"/>
      <c r="K4" s="59"/>
      <c r="L4" s="59"/>
      <c r="M4" s="59"/>
      <c r="N4" s="59"/>
    </row>
    <row r="5" spans="1:238" s="52" customFormat="1" ht="12.75" customHeight="1" x14ac:dyDescent="0.2">
      <c r="A5" s="63" t="s">
        <v>236</v>
      </c>
      <c r="B5" s="37">
        <v>235802</v>
      </c>
      <c r="C5" s="64">
        <v>265192.92105263157</v>
      </c>
      <c r="D5" s="65">
        <f t="shared" si="0"/>
        <v>-29390.921052631573</v>
      </c>
      <c r="E5" s="67">
        <f t="shared" si="1"/>
        <v>-0.11082845249401849</v>
      </c>
      <c r="F5" s="37">
        <v>235802</v>
      </c>
      <c r="G5" s="50"/>
      <c r="H5" s="51"/>
      <c r="I5" s="51"/>
      <c r="J5" s="62"/>
      <c r="K5" s="62"/>
      <c r="L5" s="62"/>
      <c r="M5" s="62"/>
      <c r="N5" s="62"/>
      <c r="O5" s="51"/>
      <c r="P5" s="51"/>
      <c r="Q5" s="51"/>
      <c r="R5" s="51"/>
      <c r="S5" s="51"/>
      <c r="T5" s="51"/>
      <c r="U5" s="51"/>
      <c r="V5" s="51"/>
      <c r="W5" s="51"/>
      <c r="X5" s="51"/>
      <c r="Y5" s="51"/>
      <c r="Z5" s="51"/>
      <c r="AA5" s="51"/>
      <c r="AB5" s="51"/>
      <c r="AC5" s="51"/>
      <c r="AD5" s="51"/>
      <c r="AE5" s="51"/>
      <c r="AF5" s="51"/>
      <c r="AG5" s="51"/>
      <c r="AH5" s="51"/>
      <c r="AI5" s="51"/>
      <c r="AJ5" s="51"/>
      <c r="AK5" s="51"/>
      <c r="AL5" s="51"/>
      <c r="AM5" s="51"/>
      <c r="AN5" s="51"/>
      <c r="AO5" s="51"/>
      <c r="AP5" s="51"/>
      <c r="AQ5" s="51"/>
      <c r="AR5" s="51"/>
      <c r="AS5" s="51"/>
      <c r="AT5" s="51"/>
      <c r="AU5" s="51"/>
      <c r="AV5" s="51"/>
      <c r="AW5" s="51"/>
      <c r="AX5" s="51"/>
      <c r="AY5" s="51"/>
      <c r="AZ5" s="51"/>
      <c r="BA5" s="51"/>
      <c r="BB5" s="51"/>
      <c r="BC5" s="51"/>
      <c r="BD5" s="51"/>
      <c r="BE5" s="51"/>
      <c r="BF5" s="51"/>
      <c r="BG5" s="51"/>
      <c r="BH5" s="51"/>
      <c r="BI5" s="51"/>
      <c r="BJ5" s="51"/>
      <c r="BK5" s="51"/>
      <c r="BL5" s="51"/>
      <c r="BM5" s="51"/>
      <c r="BN5" s="51"/>
      <c r="BO5" s="51"/>
      <c r="BP5" s="51"/>
      <c r="BQ5" s="51"/>
      <c r="BR5" s="51"/>
      <c r="BS5" s="51"/>
      <c r="BT5" s="51"/>
      <c r="BU5" s="51"/>
      <c r="BV5" s="51"/>
      <c r="BW5" s="51"/>
      <c r="BX5" s="51"/>
      <c r="BY5" s="51"/>
      <c r="BZ5" s="51"/>
      <c r="CA5" s="51"/>
      <c r="CB5" s="51"/>
      <c r="CC5" s="51"/>
      <c r="CD5" s="51"/>
      <c r="CE5" s="51"/>
      <c r="CF5" s="51"/>
      <c r="CG5" s="51"/>
      <c r="CH5" s="51"/>
      <c r="CI5" s="51"/>
      <c r="CJ5" s="51"/>
      <c r="CK5" s="51"/>
      <c r="CL5" s="51"/>
      <c r="CM5" s="51"/>
      <c r="CN5" s="51"/>
      <c r="CO5" s="51"/>
      <c r="CP5" s="51"/>
      <c r="CQ5" s="51"/>
      <c r="CR5" s="51"/>
      <c r="CS5" s="51"/>
      <c r="CT5" s="51"/>
      <c r="CU5" s="51"/>
      <c r="CV5" s="51"/>
      <c r="CW5" s="51"/>
      <c r="CX5" s="51"/>
      <c r="CY5" s="51"/>
      <c r="CZ5" s="51"/>
      <c r="DA5" s="51"/>
      <c r="DB5" s="51"/>
      <c r="DC5" s="51"/>
      <c r="DD5" s="51"/>
      <c r="DE5" s="51"/>
      <c r="DF5" s="51"/>
      <c r="DG5" s="51"/>
      <c r="DH5" s="51"/>
      <c r="DI5" s="51"/>
      <c r="DJ5" s="51"/>
      <c r="DK5" s="51"/>
      <c r="DL5" s="51"/>
      <c r="DM5" s="51"/>
      <c r="DN5" s="51"/>
      <c r="DO5" s="51"/>
      <c r="DP5" s="51"/>
      <c r="DQ5" s="51"/>
      <c r="DR5" s="51"/>
      <c r="DS5" s="51"/>
      <c r="DT5" s="51"/>
      <c r="DU5" s="51"/>
      <c r="DV5" s="51"/>
      <c r="DW5" s="51"/>
      <c r="DX5" s="51"/>
      <c r="DY5" s="51"/>
      <c r="DZ5" s="51"/>
      <c r="EA5" s="51"/>
      <c r="EB5" s="51"/>
      <c r="EC5" s="51"/>
      <c r="ED5" s="51"/>
      <c r="EE5" s="51"/>
      <c r="EF5" s="51"/>
      <c r="EG5" s="51"/>
      <c r="EH5" s="51"/>
      <c r="EI5" s="51"/>
      <c r="EJ5" s="51"/>
      <c r="EK5" s="51"/>
      <c r="EL5" s="51"/>
      <c r="EM5" s="51"/>
      <c r="EN5" s="51"/>
      <c r="EO5" s="51"/>
      <c r="EP5" s="51"/>
      <c r="EQ5" s="51"/>
      <c r="ER5" s="51"/>
      <c r="ES5" s="51"/>
      <c r="ET5" s="51"/>
      <c r="EU5" s="51"/>
      <c r="EV5" s="51"/>
      <c r="EW5" s="51"/>
      <c r="EX5" s="51"/>
      <c r="EY5" s="51"/>
      <c r="EZ5" s="51"/>
      <c r="FA5" s="51"/>
      <c r="FB5" s="51"/>
      <c r="FC5" s="51"/>
      <c r="FD5" s="51"/>
      <c r="FE5" s="51"/>
      <c r="FF5" s="51"/>
      <c r="FG5" s="51"/>
      <c r="FH5" s="51"/>
      <c r="FI5" s="51"/>
      <c r="FJ5" s="51"/>
      <c r="FK5" s="51"/>
      <c r="FL5" s="51"/>
      <c r="FM5" s="51"/>
      <c r="FN5" s="51"/>
      <c r="FO5" s="51"/>
      <c r="FP5" s="51"/>
      <c r="FQ5" s="51"/>
      <c r="FR5" s="51"/>
      <c r="FS5" s="51"/>
      <c r="FT5" s="51"/>
      <c r="FU5" s="51"/>
      <c r="FV5" s="51"/>
      <c r="FW5" s="51"/>
      <c r="FX5" s="51"/>
      <c r="FY5" s="51"/>
      <c r="FZ5" s="51"/>
      <c r="GA5" s="51"/>
      <c r="GB5" s="51"/>
      <c r="GC5" s="51"/>
      <c r="GD5" s="51"/>
      <c r="GE5" s="51"/>
      <c r="GF5" s="51"/>
      <c r="GG5" s="51"/>
      <c r="GH5" s="51"/>
      <c r="GI5" s="51"/>
      <c r="GJ5" s="51"/>
      <c r="GK5" s="51"/>
      <c r="GL5" s="51"/>
      <c r="GM5" s="51"/>
      <c r="GN5" s="51"/>
      <c r="GO5" s="51"/>
      <c r="GP5" s="51"/>
      <c r="GQ5" s="51"/>
      <c r="GR5" s="51"/>
      <c r="GS5" s="51"/>
      <c r="GT5" s="51"/>
      <c r="GU5" s="51"/>
      <c r="GV5" s="51"/>
      <c r="GW5" s="51"/>
      <c r="GX5" s="51"/>
      <c r="GY5" s="51"/>
      <c r="GZ5" s="51"/>
      <c r="HA5" s="51"/>
      <c r="HB5" s="51"/>
      <c r="HC5" s="51"/>
      <c r="HD5" s="51"/>
      <c r="HE5" s="51"/>
      <c r="HF5" s="51"/>
      <c r="HG5" s="51"/>
      <c r="HH5" s="51"/>
      <c r="HI5" s="51"/>
      <c r="HJ5" s="51"/>
      <c r="HK5" s="51"/>
      <c r="HL5" s="51"/>
      <c r="HM5" s="51"/>
      <c r="HN5" s="51"/>
      <c r="HO5" s="51"/>
      <c r="HP5" s="51"/>
      <c r="HQ5" s="51"/>
      <c r="HR5" s="51"/>
      <c r="HS5" s="51"/>
      <c r="HT5" s="51"/>
      <c r="HU5" s="51"/>
      <c r="HV5" s="51"/>
      <c r="HW5" s="51"/>
      <c r="HX5" s="51"/>
      <c r="HY5" s="51"/>
      <c r="HZ5" s="51"/>
      <c r="IA5" s="51"/>
      <c r="IB5" s="51"/>
      <c r="IC5" s="51"/>
      <c r="ID5" s="51"/>
    </row>
    <row r="6" spans="1:238" ht="12.75" customHeight="1" x14ac:dyDescent="0.2">
      <c r="A6" s="63" t="s">
        <v>237</v>
      </c>
      <c r="B6" s="37">
        <v>266365</v>
      </c>
      <c r="C6" s="64">
        <v>265192.92105263157</v>
      </c>
      <c r="D6" s="65">
        <f t="shared" si="0"/>
        <v>1172.0789473684272</v>
      </c>
      <c r="E6" s="67">
        <f t="shared" si="1"/>
        <v>4.4197218489697553E-3</v>
      </c>
      <c r="F6" s="37">
        <v>266365</v>
      </c>
      <c r="G6" s="50"/>
      <c r="H6" s="51"/>
      <c r="I6" s="51"/>
      <c r="J6" s="62"/>
      <c r="K6" s="59"/>
      <c r="L6" s="59"/>
      <c r="M6" s="59"/>
      <c r="N6" s="59"/>
    </row>
    <row r="7" spans="1:238" ht="12.75" customHeight="1" x14ac:dyDescent="0.2">
      <c r="A7" s="63" t="s">
        <v>238</v>
      </c>
      <c r="B7" s="37">
        <v>276664</v>
      </c>
      <c r="C7" s="64">
        <v>265192.92105263157</v>
      </c>
      <c r="D7" s="65">
        <f t="shared" si="0"/>
        <v>11471.078947368427</v>
      </c>
      <c r="E7" s="67">
        <f t="shared" si="1"/>
        <v>4.3255600118721933E-2</v>
      </c>
      <c r="F7" s="37">
        <v>276664</v>
      </c>
      <c r="G7" s="50"/>
      <c r="H7" s="51"/>
      <c r="I7" s="51"/>
      <c r="J7" s="62"/>
      <c r="K7" s="59"/>
      <c r="L7" s="59"/>
      <c r="M7" s="59"/>
      <c r="N7" s="59"/>
    </row>
    <row r="8" spans="1:238" ht="12.75" customHeight="1" x14ac:dyDescent="0.2">
      <c r="A8" s="63" t="s">
        <v>239</v>
      </c>
      <c r="B8" s="37">
        <v>283766</v>
      </c>
      <c r="C8" s="64">
        <v>265192.92105263157</v>
      </c>
      <c r="D8" s="65">
        <f t="shared" si="0"/>
        <v>18573.078947368427</v>
      </c>
      <c r="E8" s="67">
        <f t="shared" si="1"/>
        <v>7.0036103805660471E-2</v>
      </c>
      <c r="F8" s="37">
        <v>283766</v>
      </c>
      <c r="G8" s="50"/>
      <c r="H8" s="51"/>
      <c r="I8" s="51"/>
      <c r="J8" s="62"/>
      <c r="K8" s="59"/>
      <c r="L8" s="59"/>
      <c r="M8" s="59"/>
      <c r="N8" s="59"/>
    </row>
    <row r="9" spans="1:238" ht="12.75" customHeight="1" x14ac:dyDescent="0.2">
      <c r="A9" s="63" t="s">
        <v>240</v>
      </c>
      <c r="B9" s="37">
        <v>282379</v>
      </c>
      <c r="C9" s="64">
        <v>265192.92105263157</v>
      </c>
      <c r="D9" s="65">
        <f t="shared" si="0"/>
        <v>17186.078947368427</v>
      </c>
      <c r="E9" s="67">
        <f t="shared" si="1"/>
        <v>6.4805949114899591E-2</v>
      </c>
      <c r="F9" s="37">
        <v>282379</v>
      </c>
      <c r="G9" s="51"/>
      <c r="H9" s="51"/>
      <c r="I9" s="51"/>
      <c r="J9" s="62"/>
      <c r="K9" s="59"/>
      <c r="L9" s="59"/>
      <c r="M9" s="59"/>
      <c r="N9" s="59"/>
    </row>
    <row r="10" spans="1:238" ht="12.75" customHeight="1" x14ac:dyDescent="0.2">
      <c r="A10" s="63" t="s">
        <v>241</v>
      </c>
      <c r="B10" s="37">
        <v>278511</v>
      </c>
      <c r="C10" s="64">
        <v>265192.92105263157</v>
      </c>
      <c r="D10" s="65">
        <f t="shared" si="0"/>
        <v>13318.078947368427</v>
      </c>
      <c r="E10" s="67">
        <f t="shared" si="1"/>
        <v>5.0220341080391251E-2</v>
      </c>
      <c r="F10" s="37">
        <v>278511</v>
      </c>
      <c r="G10" s="51"/>
      <c r="H10" s="51"/>
      <c r="I10" s="51"/>
      <c r="J10" s="62"/>
      <c r="K10" s="59"/>
      <c r="L10" s="59"/>
      <c r="M10" s="59"/>
      <c r="N10" s="59"/>
    </row>
    <row r="11" spans="1:238" ht="12.75" customHeight="1" x14ac:dyDescent="0.2">
      <c r="A11" s="63" t="s">
        <v>242</v>
      </c>
      <c r="B11" s="37">
        <v>292704</v>
      </c>
      <c r="C11" s="64">
        <v>265192.92105263157</v>
      </c>
      <c r="D11" s="65">
        <f t="shared" si="0"/>
        <v>27511.078947368427</v>
      </c>
      <c r="E11" s="67">
        <f t="shared" si="1"/>
        <v>0.1037398692173553</v>
      </c>
      <c r="F11" s="37">
        <v>292704</v>
      </c>
      <c r="G11" s="51"/>
      <c r="H11" s="51"/>
      <c r="I11" s="51"/>
      <c r="J11" s="62"/>
      <c r="K11" s="59"/>
      <c r="L11" s="59"/>
      <c r="M11" s="59"/>
      <c r="N11" s="59"/>
    </row>
    <row r="12" spans="1:238" ht="12.75" customHeight="1" x14ac:dyDescent="0.2">
      <c r="A12" s="63" t="s">
        <v>243</v>
      </c>
      <c r="B12" s="37">
        <v>279879</v>
      </c>
      <c r="C12" s="64">
        <v>265192.92105263157</v>
      </c>
      <c r="D12" s="65">
        <f t="shared" ref="D12:D39" si="2">B12-C12</f>
        <v>14686.078947368427</v>
      </c>
      <c r="E12" s="67">
        <f t="shared" ref="E12:E39" si="3">(D12/C12)</f>
        <v>5.5378849816484173E-2</v>
      </c>
      <c r="F12" s="37">
        <v>279879</v>
      </c>
      <c r="G12" s="51"/>
      <c r="H12" s="51"/>
      <c r="I12" s="51"/>
      <c r="J12" s="62"/>
      <c r="K12" s="59"/>
      <c r="L12" s="59"/>
      <c r="M12" s="59"/>
      <c r="N12" s="59"/>
    </row>
    <row r="13" spans="1:238" ht="12.75" customHeight="1" x14ac:dyDescent="0.2">
      <c r="A13" s="63" t="s">
        <v>244</v>
      </c>
      <c r="B13" s="37">
        <v>274154</v>
      </c>
      <c r="C13" s="64">
        <v>265192.92105263157</v>
      </c>
      <c r="D13" s="65">
        <f t="shared" si="2"/>
        <v>8961.0789473684272</v>
      </c>
      <c r="E13" s="67">
        <f t="shared" si="3"/>
        <v>3.379079242311285E-2</v>
      </c>
      <c r="F13" s="37">
        <v>274154</v>
      </c>
      <c r="G13" s="51"/>
      <c r="H13" s="51"/>
      <c r="I13" s="51"/>
      <c r="J13" s="62"/>
      <c r="K13" s="59"/>
      <c r="L13" s="59"/>
      <c r="M13" s="59"/>
      <c r="N13" s="59"/>
    </row>
    <row r="14" spans="1:238" ht="12.75" customHeight="1" x14ac:dyDescent="0.2">
      <c r="A14" s="63" t="s">
        <v>245</v>
      </c>
      <c r="B14" s="37">
        <v>287696</v>
      </c>
      <c r="C14" s="64">
        <v>265192.92105263157</v>
      </c>
      <c r="D14" s="65">
        <f t="shared" si="2"/>
        <v>22503.078947368427</v>
      </c>
      <c r="E14" s="67">
        <f t="shared" si="3"/>
        <v>8.4855503902769525E-2</v>
      </c>
      <c r="F14" s="37">
        <v>287696</v>
      </c>
      <c r="G14" s="51"/>
      <c r="H14" s="51"/>
      <c r="I14" s="51"/>
      <c r="J14" s="62"/>
      <c r="K14" s="59"/>
      <c r="L14" s="59"/>
      <c r="M14" s="59"/>
      <c r="N14" s="59"/>
    </row>
    <row r="15" spans="1:238" ht="12.75" customHeight="1" x14ac:dyDescent="0.2">
      <c r="A15" s="63" t="s">
        <v>246</v>
      </c>
      <c r="B15" s="37">
        <v>253414</v>
      </c>
      <c r="C15" s="64">
        <v>265192.92105263157</v>
      </c>
      <c r="D15" s="65">
        <f t="shared" si="2"/>
        <v>-11778.921052631573</v>
      </c>
      <c r="E15" s="67">
        <f t="shared" si="3"/>
        <v>-4.4416423356541508E-2</v>
      </c>
      <c r="F15" s="37">
        <v>253414</v>
      </c>
      <c r="G15" s="51"/>
      <c r="H15" s="51"/>
      <c r="I15" s="51"/>
      <c r="J15" s="62"/>
      <c r="K15" s="59"/>
      <c r="L15" s="59"/>
      <c r="M15" s="59"/>
      <c r="N15" s="59"/>
    </row>
    <row r="16" spans="1:238" ht="12.75" customHeight="1" x14ac:dyDescent="0.2">
      <c r="A16" s="63" t="s">
        <v>247</v>
      </c>
      <c r="B16" s="37">
        <v>288413</v>
      </c>
      <c r="C16" s="64">
        <v>265192.92105263157</v>
      </c>
      <c r="D16" s="65">
        <f t="shared" si="2"/>
        <v>23220.078947368427</v>
      </c>
      <c r="E16" s="67">
        <f t="shared" si="3"/>
        <v>8.7559195981555066E-2</v>
      </c>
      <c r="F16" s="37">
        <v>288413</v>
      </c>
      <c r="G16" s="51"/>
      <c r="H16" s="51"/>
      <c r="I16" s="51"/>
      <c r="J16" s="62"/>
      <c r="K16" s="59"/>
      <c r="L16" s="59"/>
      <c r="M16" s="59"/>
      <c r="N16" s="59"/>
    </row>
    <row r="17" spans="1:14" ht="12.75" customHeight="1" x14ac:dyDescent="0.2">
      <c r="A17" s="63" t="s">
        <v>248</v>
      </c>
      <c r="B17" s="37">
        <v>250974</v>
      </c>
      <c r="C17" s="64">
        <v>265192.92105263157</v>
      </c>
      <c r="D17" s="65">
        <f t="shared" si="2"/>
        <v>-14218.921052631573</v>
      </c>
      <c r="E17" s="67">
        <f t="shared" si="3"/>
        <v>-5.3617272271794962E-2</v>
      </c>
      <c r="F17" s="37">
        <v>250974</v>
      </c>
      <c r="G17" s="51"/>
      <c r="H17" s="51"/>
      <c r="I17" s="51"/>
      <c r="J17" s="62"/>
      <c r="K17" s="59"/>
      <c r="L17" s="59"/>
      <c r="M17" s="59"/>
      <c r="N17" s="59"/>
    </row>
    <row r="18" spans="1:14" ht="12.75" customHeight="1" x14ac:dyDescent="0.2">
      <c r="A18" s="63" t="s">
        <v>249</v>
      </c>
      <c r="B18" s="37">
        <v>254232</v>
      </c>
      <c r="C18" s="64">
        <v>265192.92105263157</v>
      </c>
      <c r="D18" s="65">
        <f t="shared" si="2"/>
        <v>-10960.921052631573</v>
      </c>
      <c r="E18" s="67">
        <f t="shared" si="3"/>
        <v>-4.1331876466099982E-2</v>
      </c>
      <c r="F18" s="37">
        <v>254232</v>
      </c>
      <c r="G18" s="51"/>
      <c r="H18" s="51"/>
      <c r="I18" s="51"/>
      <c r="J18" s="62"/>
      <c r="K18" s="59"/>
      <c r="L18" s="59"/>
      <c r="M18" s="59"/>
      <c r="N18" s="59"/>
    </row>
    <row r="19" spans="1:14" ht="12.75" customHeight="1" x14ac:dyDescent="0.2">
      <c r="A19" s="63" t="s">
        <v>250</v>
      </c>
      <c r="B19" s="37">
        <v>294843</v>
      </c>
      <c r="C19" s="64">
        <v>265192.92105263157</v>
      </c>
      <c r="D19" s="65">
        <f t="shared" si="2"/>
        <v>29650.078947368427</v>
      </c>
      <c r="E19" s="67">
        <f t="shared" si="3"/>
        <v>0.11180569537707953</v>
      </c>
      <c r="F19" s="37">
        <v>294843</v>
      </c>
      <c r="G19" s="51"/>
      <c r="H19" s="51"/>
      <c r="I19" s="51"/>
      <c r="J19" s="62"/>
      <c r="K19" s="59"/>
      <c r="L19" s="59"/>
      <c r="M19" s="59"/>
      <c r="N19" s="59"/>
    </row>
    <row r="20" spans="1:14" ht="12.75" customHeight="1" x14ac:dyDescent="0.2">
      <c r="A20" s="63" t="s">
        <v>251</v>
      </c>
      <c r="B20" s="37">
        <v>263537</v>
      </c>
      <c r="C20" s="64">
        <v>265192.92105263157</v>
      </c>
      <c r="D20" s="65">
        <f t="shared" si="2"/>
        <v>-1655.9210526315728</v>
      </c>
      <c r="E20" s="67">
        <f t="shared" si="3"/>
        <v>-6.2442128773977723E-3</v>
      </c>
      <c r="F20" s="37">
        <v>263537</v>
      </c>
      <c r="G20" s="51"/>
      <c r="H20" s="51"/>
      <c r="I20" s="51"/>
      <c r="J20" s="62"/>
      <c r="K20" s="59"/>
      <c r="L20" s="59"/>
      <c r="M20" s="59"/>
      <c r="N20" s="59"/>
    </row>
    <row r="21" spans="1:14" ht="12.75" customHeight="1" x14ac:dyDescent="0.2">
      <c r="A21" s="63" t="s">
        <v>252</v>
      </c>
      <c r="B21" s="37">
        <v>261670</v>
      </c>
      <c r="C21" s="64">
        <v>265192.92105263157</v>
      </c>
      <c r="D21" s="65">
        <f t="shared" si="2"/>
        <v>-3522.9210526315728</v>
      </c>
      <c r="E21" s="67">
        <f t="shared" si="3"/>
        <v>-1.3284370633454411E-2</v>
      </c>
      <c r="F21" s="37">
        <v>261670</v>
      </c>
      <c r="G21" s="51"/>
      <c r="H21" s="51"/>
      <c r="I21" s="51"/>
      <c r="J21" s="62"/>
      <c r="K21" s="59"/>
      <c r="L21" s="59"/>
      <c r="M21" s="59"/>
      <c r="N21" s="59"/>
    </row>
    <row r="22" spans="1:14" ht="12.75" customHeight="1" x14ac:dyDescent="0.2">
      <c r="A22" s="63" t="s">
        <v>253</v>
      </c>
      <c r="B22" s="37">
        <v>266844</v>
      </c>
      <c r="C22" s="64">
        <v>265192.92105263157</v>
      </c>
      <c r="D22" s="65">
        <f t="shared" si="2"/>
        <v>1651.0789473684272</v>
      </c>
      <c r="E22" s="67">
        <f t="shared" si="3"/>
        <v>6.2259540745461502E-3</v>
      </c>
      <c r="F22" s="37">
        <v>266844</v>
      </c>
      <c r="G22" s="51"/>
      <c r="H22" s="51"/>
      <c r="I22" s="51"/>
      <c r="J22" s="62"/>
      <c r="K22" s="59"/>
      <c r="L22" s="59"/>
      <c r="M22" s="59"/>
      <c r="N22" s="59"/>
    </row>
    <row r="23" spans="1:14" ht="12.75" customHeight="1" x14ac:dyDescent="0.2">
      <c r="A23" s="63" t="s">
        <v>254</v>
      </c>
      <c r="B23" s="37">
        <v>271281</v>
      </c>
      <c r="C23" s="64">
        <v>265192.92105263157</v>
      </c>
      <c r="D23" s="65">
        <f t="shared" si="2"/>
        <v>6088.0789473684272</v>
      </c>
      <c r="E23" s="67">
        <f t="shared" si="3"/>
        <v>2.2957169909373847E-2</v>
      </c>
      <c r="F23" s="37">
        <v>271281</v>
      </c>
      <c r="G23" s="51"/>
      <c r="H23" s="51"/>
      <c r="I23" s="51"/>
      <c r="J23" s="62"/>
      <c r="K23" s="59"/>
      <c r="L23" s="59"/>
      <c r="M23" s="59"/>
      <c r="N23" s="59"/>
    </row>
    <row r="24" spans="1:14" ht="12.75" customHeight="1" x14ac:dyDescent="0.2">
      <c r="A24" s="63" t="s">
        <v>255</v>
      </c>
      <c r="B24" s="37">
        <v>268530</v>
      </c>
      <c r="C24" s="64">
        <v>265192.92105263157</v>
      </c>
      <c r="D24" s="65">
        <f t="shared" si="2"/>
        <v>3337.0789473684272</v>
      </c>
      <c r="E24" s="67">
        <f t="shared" si="3"/>
        <v>1.2583589841397512E-2</v>
      </c>
      <c r="F24" s="37">
        <v>268530</v>
      </c>
      <c r="G24" s="51"/>
      <c r="H24" s="51"/>
      <c r="I24" s="51"/>
      <c r="J24" s="62"/>
      <c r="K24" s="59"/>
      <c r="L24" s="59"/>
      <c r="M24" s="59"/>
      <c r="N24" s="59"/>
    </row>
    <row r="25" spans="1:14" ht="12.75" customHeight="1" x14ac:dyDescent="0.2">
      <c r="A25" s="63" t="s">
        <v>256</v>
      </c>
      <c r="B25" s="37">
        <v>272767</v>
      </c>
      <c r="C25" s="64">
        <v>265192.92105263157</v>
      </c>
      <c r="D25" s="65">
        <f t="shared" si="2"/>
        <v>7574.0789473684272</v>
      </c>
      <c r="E25" s="67">
        <f t="shared" si="3"/>
        <v>2.8560637732351974E-2</v>
      </c>
      <c r="F25" s="37">
        <v>272767</v>
      </c>
      <c r="G25" s="51"/>
      <c r="H25" s="51"/>
      <c r="I25" s="51"/>
      <c r="J25" s="62"/>
      <c r="K25" s="59"/>
      <c r="L25" s="59"/>
      <c r="M25" s="59"/>
      <c r="N25" s="59"/>
    </row>
    <row r="26" spans="1:14" ht="12.75" customHeight="1" x14ac:dyDescent="0.2">
      <c r="A26" s="63" t="s">
        <v>257</v>
      </c>
      <c r="B26" s="37">
        <v>260024</v>
      </c>
      <c r="C26" s="64">
        <v>265192.92105263157</v>
      </c>
      <c r="D26" s="65">
        <f t="shared" si="2"/>
        <v>-5168.9210526315728</v>
      </c>
      <c r="E26" s="67">
        <f t="shared" si="3"/>
        <v>-1.9491172811531125E-2</v>
      </c>
      <c r="F26" s="37">
        <v>260024</v>
      </c>
      <c r="G26" s="51"/>
      <c r="H26" s="51"/>
      <c r="I26" s="51"/>
      <c r="J26" s="62"/>
      <c r="K26" s="59"/>
      <c r="L26" s="59"/>
      <c r="M26" s="59"/>
      <c r="N26" s="59"/>
    </row>
    <row r="27" spans="1:14" ht="12.75" customHeight="1" x14ac:dyDescent="0.2">
      <c r="A27" s="63" t="s">
        <v>258</v>
      </c>
      <c r="B27" s="37">
        <v>279205</v>
      </c>
      <c r="C27" s="64">
        <v>265192.92105263157</v>
      </c>
      <c r="D27" s="65">
        <f t="shared" si="2"/>
        <v>14012.078947368427</v>
      </c>
      <c r="E27" s="67">
        <f t="shared" si="3"/>
        <v>5.2837303845631373E-2</v>
      </c>
      <c r="F27" s="37">
        <v>279205</v>
      </c>
      <c r="G27" s="51"/>
      <c r="H27" s="51"/>
      <c r="I27" s="51"/>
      <c r="J27" s="62"/>
      <c r="K27" s="59"/>
      <c r="L27" s="59"/>
      <c r="M27" s="59"/>
      <c r="N27" s="59"/>
    </row>
    <row r="28" spans="1:14" ht="12.75" customHeight="1" x14ac:dyDescent="0.2">
      <c r="A28" s="63" t="s">
        <v>259</v>
      </c>
      <c r="B28" s="37">
        <v>227990</v>
      </c>
      <c r="C28" s="64">
        <v>265192.92105263157</v>
      </c>
      <c r="D28" s="65">
        <f t="shared" si="2"/>
        <v>-37202.921052631573</v>
      </c>
      <c r="E28" s="67">
        <f t="shared" si="3"/>
        <v>-0.140286252381707</v>
      </c>
      <c r="F28" s="37">
        <v>227990</v>
      </c>
      <c r="G28" s="51"/>
      <c r="H28" s="51"/>
      <c r="I28" s="51"/>
      <c r="J28" s="62"/>
      <c r="K28" s="59"/>
      <c r="L28" s="59"/>
      <c r="M28" s="59"/>
      <c r="N28" s="59"/>
    </row>
    <row r="29" spans="1:14" ht="12.75" customHeight="1" x14ac:dyDescent="0.2">
      <c r="A29" s="63" t="s">
        <v>260</v>
      </c>
      <c r="B29" s="37">
        <v>282092</v>
      </c>
      <c r="C29" s="64">
        <v>265192.92105263157</v>
      </c>
      <c r="D29" s="65">
        <f t="shared" si="2"/>
        <v>16899.078947368427</v>
      </c>
      <c r="E29" s="67">
        <f t="shared" si="3"/>
        <v>6.3723718115441502E-2</v>
      </c>
      <c r="F29" s="37">
        <v>282092</v>
      </c>
      <c r="G29" s="51"/>
      <c r="H29" s="51"/>
      <c r="I29" s="51"/>
      <c r="J29" s="62"/>
      <c r="K29" s="59"/>
      <c r="L29" s="59"/>
      <c r="M29" s="59"/>
      <c r="N29" s="59"/>
    </row>
    <row r="30" spans="1:14" ht="12.75" customHeight="1" x14ac:dyDescent="0.2">
      <c r="A30" s="63" t="s">
        <v>261</v>
      </c>
      <c r="B30" s="37">
        <v>292766</v>
      </c>
      <c r="C30" s="64">
        <v>265192.92105263157</v>
      </c>
      <c r="D30" s="65">
        <f t="shared" si="2"/>
        <v>27573.078947368427</v>
      </c>
      <c r="E30" s="67">
        <f t="shared" si="3"/>
        <v>0.103973661279956</v>
      </c>
      <c r="F30" s="37">
        <v>292766</v>
      </c>
      <c r="G30" s="51"/>
      <c r="H30" s="51"/>
      <c r="I30" s="51"/>
      <c r="J30" s="62"/>
      <c r="K30" s="59"/>
      <c r="L30" s="59"/>
      <c r="M30" s="59"/>
      <c r="N30" s="59"/>
    </row>
    <row r="31" spans="1:14" ht="12.75" customHeight="1" x14ac:dyDescent="0.2">
      <c r="A31" s="63" t="s">
        <v>262</v>
      </c>
      <c r="B31" s="37">
        <v>296200</v>
      </c>
      <c r="C31" s="64">
        <v>265192.92105263157</v>
      </c>
      <c r="D31" s="65">
        <f t="shared" si="2"/>
        <v>31007.078947368427</v>
      </c>
      <c r="E31" s="67">
        <f t="shared" si="3"/>
        <v>0.11692272487625942</v>
      </c>
      <c r="F31" s="37">
        <v>296200</v>
      </c>
      <c r="G31" s="51"/>
      <c r="H31" s="51"/>
      <c r="I31" s="51"/>
      <c r="J31" s="62"/>
      <c r="K31" s="59"/>
      <c r="L31" s="59"/>
      <c r="M31" s="59"/>
      <c r="N31" s="59"/>
    </row>
    <row r="32" spans="1:14" ht="12.75" customHeight="1" x14ac:dyDescent="0.2">
      <c r="A32" s="63" t="s">
        <v>263</v>
      </c>
      <c r="B32" s="37">
        <v>245798</v>
      </c>
      <c r="C32" s="64">
        <v>265192.92105263157</v>
      </c>
      <c r="D32" s="65">
        <f t="shared" si="2"/>
        <v>-19394.921052631573</v>
      </c>
      <c r="E32" s="67">
        <f t="shared" si="3"/>
        <v>-7.3135138659234253E-2</v>
      </c>
      <c r="F32" s="37">
        <v>245798</v>
      </c>
      <c r="G32" s="51"/>
      <c r="H32" s="51"/>
      <c r="I32" s="51"/>
      <c r="J32" s="62"/>
      <c r="K32" s="59"/>
      <c r="L32" s="59"/>
      <c r="M32" s="59"/>
      <c r="N32" s="59"/>
    </row>
    <row r="33" spans="1:14" ht="12.75" customHeight="1" x14ac:dyDescent="0.2">
      <c r="A33" s="63" t="s">
        <v>264</v>
      </c>
      <c r="B33" s="37">
        <v>259184</v>
      </c>
      <c r="C33" s="64">
        <v>265192.92105263157</v>
      </c>
      <c r="D33" s="65">
        <f t="shared" si="2"/>
        <v>-6008.9210526315728</v>
      </c>
      <c r="E33" s="67">
        <f t="shared" si="3"/>
        <v>-2.2658678175798707E-2</v>
      </c>
      <c r="F33" s="37">
        <v>259184</v>
      </c>
      <c r="G33" s="51"/>
      <c r="H33" s="51"/>
      <c r="I33" s="51"/>
      <c r="J33" s="62"/>
      <c r="K33" s="59"/>
      <c r="L33" s="59"/>
      <c r="M33" s="59"/>
      <c r="N33" s="59"/>
    </row>
    <row r="34" spans="1:14" ht="12.75" customHeight="1" x14ac:dyDescent="0.2">
      <c r="A34" s="63" t="s">
        <v>265</v>
      </c>
      <c r="B34" s="37">
        <v>243339</v>
      </c>
      <c r="C34" s="64">
        <v>265192.92105263157</v>
      </c>
      <c r="D34" s="65">
        <f t="shared" si="2"/>
        <v>-21853.921052631573</v>
      </c>
      <c r="E34" s="67">
        <f t="shared" si="3"/>
        <v>-8.2407633529155672E-2</v>
      </c>
      <c r="F34" s="37">
        <v>243339</v>
      </c>
      <c r="G34" s="51"/>
      <c r="H34" s="51"/>
      <c r="I34" s="51"/>
      <c r="J34" s="62"/>
      <c r="K34" s="59"/>
      <c r="L34" s="59"/>
      <c r="M34" s="59"/>
      <c r="N34" s="59"/>
    </row>
    <row r="35" spans="1:14" ht="12.75" customHeight="1" x14ac:dyDescent="0.2">
      <c r="A35" s="63" t="s">
        <v>266</v>
      </c>
      <c r="B35" s="37">
        <v>252461</v>
      </c>
      <c r="C35" s="64">
        <v>265192.92105263157</v>
      </c>
      <c r="D35" s="65">
        <f t="shared" si="2"/>
        <v>-12731.921052631573</v>
      </c>
      <c r="E35" s="67">
        <f t="shared" si="3"/>
        <v>-4.8010033609097467E-2</v>
      </c>
      <c r="F35" s="37">
        <v>252461</v>
      </c>
      <c r="G35" s="51"/>
      <c r="H35" s="51"/>
      <c r="I35" s="51"/>
      <c r="J35" s="62"/>
      <c r="K35" s="59"/>
      <c r="L35" s="59"/>
      <c r="M35" s="59"/>
      <c r="N35" s="59"/>
    </row>
    <row r="36" spans="1:14" ht="12.75" customHeight="1" x14ac:dyDescent="0.2">
      <c r="A36" s="63" t="s">
        <v>267</v>
      </c>
      <c r="B36" s="37">
        <v>253223</v>
      </c>
      <c r="C36" s="64">
        <v>265192.92105263157</v>
      </c>
      <c r="D36" s="65">
        <f t="shared" si="2"/>
        <v>-11969.921052631573</v>
      </c>
      <c r="E36" s="67">
        <f t="shared" si="3"/>
        <v>-4.5136653742940444E-2</v>
      </c>
      <c r="F36" s="37">
        <v>253223</v>
      </c>
      <c r="G36" s="51"/>
      <c r="H36" s="51"/>
      <c r="I36" s="51"/>
      <c r="J36" s="62"/>
      <c r="K36" s="59"/>
      <c r="L36" s="59"/>
      <c r="M36" s="59"/>
      <c r="N36" s="59"/>
    </row>
    <row r="37" spans="1:14" ht="12.75" customHeight="1" x14ac:dyDescent="0.2">
      <c r="A37" s="63" t="s">
        <v>268</v>
      </c>
      <c r="B37" s="37">
        <v>243638</v>
      </c>
      <c r="C37" s="64">
        <v>265192.92105263157</v>
      </c>
      <c r="D37" s="65">
        <f t="shared" si="2"/>
        <v>-21554.921052631573</v>
      </c>
      <c r="E37" s="67">
        <f t="shared" si="3"/>
        <v>-8.1280152453065177E-2</v>
      </c>
      <c r="F37" s="37">
        <v>243638</v>
      </c>
      <c r="G37" s="51"/>
      <c r="H37" s="51"/>
      <c r="I37" s="51"/>
      <c r="J37" s="62"/>
      <c r="K37" s="59"/>
      <c r="L37" s="59"/>
      <c r="M37" s="59"/>
      <c r="N37" s="59"/>
    </row>
    <row r="38" spans="1:14" ht="12.75" customHeight="1" x14ac:dyDescent="0.2">
      <c r="A38" s="63" t="s">
        <v>269</v>
      </c>
      <c r="B38" s="37">
        <v>257372</v>
      </c>
      <c r="C38" s="64">
        <v>265192.92105263157</v>
      </c>
      <c r="D38" s="65">
        <f t="shared" si="2"/>
        <v>-7820.9210526315728</v>
      </c>
      <c r="E38" s="67">
        <f t="shared" si="3"/>
        <v>-2.9491439747290207E-2</v>
      </c>
      <c r="F38" s="37">
        <v>257372</v>
      </c>
      <c r="G38" s="51"/>
      <c r="H38" s="51"/>
      <c r="I38" s="51"/>
      <c r="J38" s="62"/>
      <c r="K38" s="59"/>
      <c r="L38" s="59"/>
      <c r="M38" s="59"/>
      <c r="N38" s="59"/>
    </row>
    <row r="39" spans="1:14" ht="12.75" customHeight="1" x14ac:dyDescent="0.2">
      <c r="A39" s="63" t="s">
        <v>270</v>
      </c>
      <c r="B39" s="37">
        <v>248650</v>
      </c>
      <c r="C39" s="64">
        <v>265192.92105263157</v>
      </c>
      <c r="D39" s="65">
        <f t="shared" si="2"/>
        <v>-16542.921052631573</v>
      </c>
      <c r="E39" s="67">
        <f t="shared" si="3"/>
        <v>-6.2380703779601941E-2</v>
      </c>
      <c r="F39" s="37">
        <v>248650</v>
      </c>
      <c r="G39" s="51"/>
      <c r="H39" s="51"/>
      <c r="I39" s="51"/>
      <c r="J39" s="62"/>
      <c r="K39" s="59"/>
      <c r="L39" s="59"/>
      <c r="M39" s="59"/>
      <c r="N39" s="59"/>
    </row>
    <row r="40" spans="1:14" ht="12.75" customHeight="1" x14ac:dyDescent="0.2"/>
    <row r="41" spans="1:14" ht="12.75" customHeight="1" x14ac:dyDescent="0.2">
      <c r="A41" s="4" t="s">
        <v>157</v>
      </c>
      <c r="B41" s="25">
        <f>SUM(B2:B39)</f>
        <v>10077331</v>
      </c>
    </row>
    <row r="42" spans="1:14" ht="12.75" customHeight="1" x14ac:dyDescent="0.2"/>
    <row r="43" spans="1:14" ht="12.75" customHeight="1" x14ac:dyDescent="0.2">
      <c r="A43" s="4" t="s">
        <v>158</v>
      </c>
      <c r="D43" s="11">
        <f>D44+(ABS(D45))</f>
        <v>68210</v>
      </c>
      <c r="E43" s="24">
        <f>E44+(ABS(E45))</f>
        <v>0.25720897725796643</v>
      </c>
    </row>
    <row r="44" spans="1:14" ht="12.75" customHeight="1" x14ac:dyDescent="0.2">
      <c r="A44" s="4" t="s">
        <v>159</v>
      </c>
      <c r="D44" s="11">
        <f>MAXA(D2:D39)</f>
        <v>31007.078947368427</v>
      </c>
      <c r="E44" s="24">
        <f>MAXA(E2:E39)</f>
        <v>0.11692272487625942</v>
      </c>
    </row>
    <row r="45" spans="1:14" ht="12.75" customHeight="1" x14ac:dyDescent="0.2">
      <c r="A45" s="4" t="s">
        <v>160</v>
      </c>
      <c r="D45" s="11">
        <f>MIN(D2:D39)</f>
        <v>-37202.921052631573</v>
      </c>
      <c r="E45" s="24">
        <f>MIN(E2:E39)</f>
        <v>-0.140286252381707</v>
      </c>
    </row>
    <row r="46" spans="1:14" ht="12.75" customHeight="1" x14ac:dyDescent="0.2"/>
    <row r="47" spans="1:14" ht="12.75" customHeight="1" x14ac:dyDescent="0.2"/>
    <row r="48" spans="1:14" ht="12.75" customHeight="1" x14ac:dyDescent="0.2"/>
    <row r="49" ht="12.75" customHeight="1" x14ac:dyDescent="0.2"/>
    <row r="50" ht="12.75" customHeight="1" x14ac:dyDescent="0.2"/>
    <row r="51" ht="12.75" customHeight="1" x14ac:dyDescent="0.2"/>
    <row r="52" ht="12.75" customHeight="1" x14ac:dyDescent="0.2"/>
    <row r="53" ht="12.75" customHeight="1" x14ac:dyDescent="0.2"/>
    <row r="54" ht="12.75" customHeight="1" x14ac:dyDescent="0.2"/>
    <row r="55" ht="12.75" customHeight="1" x14ac:dyDescent="0.2"/>
    <row r="56" ht="12.75" customHeight="1" x14ac:dyDescent="0.2"/>
    <row r="57" ht="12.75" customHeight="1" x14ac:dyDescent="0.2"/>
    <row r="58" ht="12.75" customHeight="1" x14ac:dyDescent="0.2"/>
    <row r="59" ht="12.75" customHeight="1" x14ac:dyDescent="0.2"/>
    <row r="60" ht="12.75" customHeight="1" x14ac:dyDescent="0.2"/>
    <row r="61" ht="12.75" customHeight="1" x14ac:dyDescent="0.2"/>
    <row r="62" ht="12.75" customHeight="1" x14ac:dyDescent="0.2"/>
    <row r="63" ht="12.75" customHeight="1" x14ac:dyDescent="0.2"/>
    <row r="64" ht="12.75" customHeight="1" x14ac:dyDescent="0.2"/>
    <row r="65" ht="12.75" customHeight="1" x14ac:dyDescent="0.2"/>
    <row r="66" ht="12.75" customHeight="1" x14ac:dyDescent="0.2"/>
    <row r="67" ht="12.75" customHeight="1" x14ac:dyDescent="0.2"/>
    <row r="68" ht="12.75" customHeight="1" x14ac:dyDescent="0.2"/>
    <row r="69" ht="12.75" customHeight="1" x14ac:dyDescent="0.2"/>
    <row r="70" ht="12.75" customHeight="1" x14ac:dyDescent="0.2"/>
    <row r="71" ht="12.75" customHeight="1" x14ac:dyDescent="0.2"/>
    <row r="72" ht="12.75" customHeight="1" x14ac:dyDescent="0.2"/>
    <row r="73" ht="12.75" customHeight="1" x14ac:dyDescent="0.2"/>
    <row r="74" ht="12.75" customHeight="1" x14ac:dyDescent="0.2"/>
    <row r="75" ht="12.75" customHeight="1" x14ac:dyDescent="0.2"/>
    <row r="76" ht="12.75" customHeight="1" x14ac:dyDescent="0.2"/>
    <row r="77" ht="12.75" customHeight="1" x14ac:dyDescent="0.2"/>
    <row r="78" ht="12.75" customHeight="1" x14ac:dyDescent="0.2"/>
    <row r="79" ht="12.75" customHeight="1" x14ac:dyDescent="0.2"/>
    <row r="80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</sheetData>
  <phoneticPr fontId="5" type="noConversion"/>
  <printOptions headings="1" gridLines="1"/>
  <pageMargins left="0.25" right="0.25" top="0.75" bottom="0.75" header="0.3" footer="0.3"/>
  <pageSetup scale="87" fitToHeight="0" orientation="landscape" r:id="rId1"/>
  <headerFooter alignWithMargins="0">
    <oddHeader>&amp;C&amp;F
&amp;A</oddHeader>
    <oddFooter>&amp;CPrepared by Election Data Services, Inc. 
 -- &amp;T &amp;D&amp;RPage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IP58"/>
  <sheetViews>
    <sheetView view="pageBreakPreview" topLeftCell="A28" zoomScaleNormal="100" zoomScaleSheetLayoutView="100" workbookViewId="0">
      <selection activeCell="N45" sqref="N45"/>
    </sheetView>
  </sheetViews>
  <sheetFormatPr defaultColWidth="9.140625" defaultRowHeight="12.75" x14ac:dyDescent="0.2"/>
  <cols>
    <col min="1" max="1" width="12" style="4" bestFit="1" customWidth="1"/>
    <col min="2" max="2" width="4" style="5" customWidth="1"/>
    <col min="3" max="3" width="9.85546875" style="15" customWidth="1"/>
    <col min="4" max="4" width="10" style="5" customWidth="1"/>
    <col min="5" max="5" width="9.5703125" style="35" customWidth="1"/>
    <col min="6" max="6" width="10.140625" style="5" customWidth="1"/>
    <col min="7" max="7" width="9.140625" style="35" customWidth="1"/>
    <col min="8" max="8" width="9.5703125" style="5" customWidth="1"/>
    <col min="9" max="9" width="9.140625" style="35" customWidth="1"/>
    <col min="10" max="10" width="9.7109375" style="5" customWidth="1"/>
    <col min="11" max="11" width="9.140625" style="35" customWidth="1"/>
    <col min="12" max="12" width="9.7109375" style="5" customWidth="1"/>
    <col min="13" max="13" width="9.140625" style="35" customWidth="1"/>
    <col min="14" max="14" width="9.140625" style="5" customWidth="1"/>
    <col min="15" max="15" width="9.140625" style="35" customWidth="1"/>
    <col min="16" max="16" width="9.7109375" style="5" customWidth="1"/>
    <col min="17" max="17" width="9.140625" style="15" customWidth="1"/>
    <col min="18" max="18" width="10.85546875" style="12" customWidth="1"/>
    <col min="19" max="19" width="10.28515625" style="35" customWidth="1"/>
    <col min="20" max="20" width="11" style="5" customWidth="1"/>
    <col min="21" max="250" width="9.140625" style="5" customWidth="1"/>
  </cols>
  <sheetData>
    <row r="1" spans="1:250" s="6" customFormat="1" ht="13.5" customHeight="1" x14ac:dyDescent="0.2">
      <c r="A1" s="1" t="s">
        <v>0</v>
      </c>
      <c r="B1" s="2"/>
      <c r="C1" s="17" t="s">
        <v>5</v>
      </c>
      <c r="D1" s="13" t="s">
        <v>6</v>
      </c>
      <c r="E1" s="34" t="s">
        <v>7</v>
      </c>
      <c r="F1" s="14" t="s">
        <v>8</v>
      </c>
      <c r="G1" s="18" t="s">
        <v>9</v>
      </c>
      <c r="H1" s="14" t="s">
        <v>10</v>
      </c>
      <c r="I1" s="34" t="s">
        <v>11</v>
      </c>
      <c r="J1" s="14" t="s">
        <v>12</v>
      </c>
      <c r="K1" s="18" t="s">
        <v>13</v>
      </c>
      <c r="L1" s="14" t="s">
        <v>14</v>
      </c>
      <c r="M1" s="34" t="s">
        <v>15</v>
      </c>
      <c r="N1" s="14" t="s">
        <v>16</v>
      </c>
      <c r="O1" s="18" t="s">
        <v>17</v>
      </c>
      <c r="P1" s="14" t="s">
        <v>18</v>
      </c>
      <c r="Q1" s="18" t="s">
        <v>19</v>
      </c>
      <c r="R1" s="19" t="s">
        <v>20</v>
      </c>
      <c r="S1" s="61" t="s">
        <v>232</v>
      </c>
      <c r="T1" s="60" t="s">
        <v>231</v>
      </c>
      <c r="U1" s="3"/>
      <c r="V1" s="3"/>
    </row>
    <row r="2" spans="1:250" ht="12.75" customHeight="1" x14ac:dyDescent="0.2">
      <c r="A2" s="63" t="s">
        <v>233</v>
      </c>
      <c r="B2" s="68"/>
      <c r="C2" s="69">
        <v>239207</v>
      </c>
      <c r="D2" s="70">
        <v>1</v>
      </c>
      <c r="E2" s="69">
        <v>107344</v>
      </c>
      <c r="F2" s="70">
        <v>0.44874940950724684</v>
      </c>
      <c r="G2" s="69">
        <v>107290</v>
      </c>
      <c r="H2" s="70">
        <v>0.44852366360516205</v>
      </c>
      <c r="I2" s="69">
        <v>1031</v>
      </c>
      <c r="J2" s="70">
        <v>4.3100745379524843E-3</v>
      </c>
      <c r="K2" s="69">
        <v>4232</v>
      </c>
      <c r="L2" s="70">
        <v>1.7691789955979548E-2</v>
      </c>
      <c r="M2" s="69">
        <v>77</v>
      </c>
      <c r="N2" s="70">
        <v>3.2189693445425926E-4</v>
      </c>
      <c r="O2" s="69">
        <v>5300</v>
      </c>
      <c r="P2" s="70">
        <v>2.2156542241656807E-2</v>
      </c>
      <c r="Q2" s="69">
        <v>13933</v>
      </c>
      <c r="R2" s="70">
        <v>5.8246623217547984E-2</v>
      </c>
      <c r="S2" s="69">
        <v>131863</v>
      </c>
      <c r="T2" s="70">
        <v>0.55125059049275316</v>
      </c>
    </row>
    <row r="3" spans="1:250" ht="12.75" customHeight="1" x14ac:dyDescent="0.2">
      <c r="A3" s="63" t="s">
        <v>234</v>
      </c>
      <c r="B3" s="68"/>
      <c r="C3" s="69">
        <v>231980</v>
      </c>
      <c r="D3" s="70">
        <v>1</v>
      </c>
      <c r="E3" s="69">
        <v>75661</v>
      </c>
      <c r="F3" s="70">
        <v>0.32615311664798691</v>
      </c>
      <c r="G3" s="69">
        <v>115276</v>
      </c>
      <c r="H3" s="70">
        <v>0.49692214846107424</v>
      </c>
      <c r="I3" s="69">
        <v>1050</v>
      </c>
      <c r="J3" s="70">
        <v>4.5262522631261317E-3</v>
      </c>
      <c r="K3" s="69">
        <v>15066</v>
      </c>
      <c r="L3" s="70">
        <v>6.4945253901198374E-2</v>
      </c>
      <c r="M3" s="69">
        <v>45</v>
      </c>
      <c r="N3" s="70">
        <v>1.9398223984826279E-4</v>
      </c>
      <c r="O3" s="69">
        <v>11636</v>
      </c>
      <c r="P3" s="70">
        <v>5.0159496508319683E-2</v>
      </c>
      <c r="Q3" s="69">
        <v>13246</v>
      </c>
      <c r="R3" s="70">
        <v>5.7099749978446419E-2</v>
      </c>
      <c r="S3" s="69">
        <v>156319</v>
      </c>
      <c r="T3" s="70">
        <v>0.67384688335201315</v>
      </c>
    </row>
    <row r="4" spans="1:250" ht="12.75" customHeight="1" x14ac:dyDescent="0.2">
      <c r="A4" s="63" t="s">
        <v>235</v>
      </c>
      <c r="B4" s="68"/>
      <c r="C4" s="69">
        <v>259777</v>
      </c>
      <c r="D4" s="70">
        <v>1</v>
      </c>
      <c r="E4" s="69">
        <v>115874</v>
      </c>
      <c r="F4" s="70">
        <v>0.44605180597204525</v>
      </c>
      <c r="G4" s="69">
        <v>120664</v>
      </c>
      <c r="H4" s="70">
        <v>0.46449069779079749</v>
      </c>
      <c r="I4" s="69">
        <v>733</v>
      </c>
      <c r="J4" s="70">
        <v>2.82165087748338E-3</v>
      </c>
      <c r="K4" s="69">
        <v>3270</v>
      </c>
      <c r="L4" s="70">
        <v>1.2587719467081381E-2</v>
      </c>
      <c r="M4" s="69">
        <v>47</v>
      </c>
      <c r="N4" s="70">
        <v>1.8092440824245412E-4</v>
      </c>
      <c r="O4" s="69">
        <v>5850</v>
      </c>
      <c r="P4" s="70">
        <v>2.2519314642943756E-2</v>
      </c>
      <c r="Q4" s="69">
        <v>13339</v>
      </c>
      <c r="R4" s="70">
        <v>5.134788684140628E-2</v>
      </c>
      <c r="S4" s="69">
        <v>143903</v>
      </c>
      <c r="T4" s="70">
        <v>0.5539481940279547</v>
      </c>
    </row>
    <row r="5" spans="1:250" s="52" customFormat="1" ht="12.75" customHeight="1" x14ac:dyDescent="0.2">
      <c r="A5" s="63" t="s">
        <v>236</v>
      </c>
      <c r="B5" s="68"/>
      <c r="C5" s="69">
        <v>235802</v>
      </c>
      <c r="D5" s="70">
        <v>1</v>
      </c>
      <c r="E5" s="69">
        <v>86876</v>
      </c>
      <c r="F5" s="70">
        <v>0.36842774870442152</v>
      </c>
      <c r="G5" s="69">
        <v>107967</v>
      </c>
      <c r="H5" s="70">
        <v>0.45787143450861317</v>
      </c>
      <c r="I5" s="69">
        <v>1602</v>
      </c>
      <c r="J5" s="70">
        <v>6.7938355060601693E-3</v>
      </c>
      <c r="K5" s="69">
        <v>1827</v>
      </c>
      <c r="L5" s="70">
        <v>7.7480258861247998E-3</v>
      </c>
      <c r="M5" s="69">
        <v>94</v>
      </c>
      <c r="N5" s="70">
        <v>3.9863953656033452E-4</v>
      </c>
      <c r="O5" s="69">
        <v>18992</v>
      </c>
      <c r="P5" s="70">
        <v>8.0542149769722057E-2</v>
      </c>
      <c r="Q5" s="69">
        <v>18444</v>
      </c>
      <c r="R5" s="70">
        <v>7.8218166088497978E-2</v>
      </c>
      <c r="S5" s="69">
        <v>148926</v>
      </c>
      <c r="T5" s="70">
        <v>0.63157225129557848</v>
      </c>
      <c r="U5" s="51"/>
      <c r="V5" s="51"/>
      <c r="W5" s="51"/>
      <c r="X5" s="51"/>
      <c r="Y5" s="51"/>
      <c r="Z5" s="51"/>
      <c r="AA5" s="51"/>
      <c r="AB5" s="51"/>
      <c r="AC5" s="51"/>
      <c r="AD5" s="51"/>
      <c r="AE5" s="51"/>
      <c r="AF5" s="51"/>
      <c r="AG5" s="51"/>
      <c r="AH5" s="51"/>
      <c r="AI5" s="51"/>
      <c r="AJ5" s="51"/>
      <c r="AK5" s="51"/>
      <c r="AL5" s="51"/>
      <c r="AM5" s="51"/>
      <c r="AN5" s="51"/>
      <c r="AO5" s="51"/>
      <c r="AP5" s="51"/>
      <c r="AQ5" s="51"/>
      <c r="AR5" s="51"/>
      <c r="AS5" s="51"/>
      <c r="AT5" s="51"/>
      <c r="AU5" s="51"/>
      <c r="AV5" s="51"/>
      <c r="AW5" s="51"/>
      <c r="AX5" s="51"/>
      <c r="AY5" s="51"/>
      <c r="AZ5" s="51"/>
      <c r="BA5" s="51"/>
      <c r="BB5" s="51"/>
      <c r="BC5" s="51"/>
      <c r="BD5" s="51"/>
      <c r="BE5" s="51"/>
      <c r="BF5" s="51"/>
      <c r="BG5" s="51"/>
      <c r="BH5" s="51"/>
      <c r="BI5" s="51"/>
      <c r="BJ5" s="51"/>
      <c r="BK5" s="51"/>
      <c r="BL5" s="51"/>
      <c r="BM5" s="51"/>
      <c r="BN5" s="51"/>
      <c r="BO5" s="51"/>
      <c r="BP5" s="51"/>
      <c r="BQ5" s="51"/>
      <c r="BR5" s="51"/>
      <c r="BS5" s="51"/>
      <c r="BT5" s="51"/>
      <c r="BU5" s="51"/>
      <c r="BV5" s="51"/>
      <c r="BW5" s="51"/>
      <c r="BX5" s="51"/>
      <c r="BY5" s="51"/>
      <c r="BZ5" s="51"/>
      <c r="CA5" s="51"/>
      <c r="CB5" s="51"/>
      <c r="CC5" s="51"/>
      <c r="CD5" s="51"/>
      <c r="CE5" s="51"/>
      <c r="CF5" s="51"/>
      <c r="CG5" s="51"/>
      <c r="CH5" s="51"/>
      <c r="CI5" s="51"/>
      <c r="CJ5" s="51"/>
      <c r="CK5" s="51"/>
      <c r="CL5" s="51"/>
      <c r="CM5" s="51"/>
      <c r="CN5" s="51"/>
      <c r="CO5" s="51"/>
      <c r="CP5" s="51"/>
      <c r="CQ5" s="51"/>
      <c r="CR5" s="51"/>
      <c r="CS5" s="51"/>
      <c r="CT5" s="51"/>
      <c r="CU5" s="51"/>
      <c r="CV5" s="51"/>
      <c r="CW5" s="51"/>
      <c r="CX5" s="51"/>
      <c r="CY5" s="51"/>
      <c r="CZ5" s="51"/>
      <c r="DA5" s="51"/>
      <c r="DB5" s="51"/>
      <c r="DC5" s="51"/>
      <c r="DD5" s="51"/>
      <c r="DE5" s="51"/>
      <c r="DF5" s="51"/>
      <c r="DG5" s="51"/>
      <c r="DH5" s="51"/>
      <c r="DI5" s="51"/>
      <c r="DJ5" s="51"/>
      <c r="DK5" s="51"/>
      <c r="DL5" s="51"/>
      <c r="DM5" s="51"/>
      <c r="DN5" s="51"/>
      <c r="DO5" s="51"/>
      <c r="DP5" s="51"/>
      <c r="DQ5" s="51"/>
      <c r="DR5" s="51"/>
      <c r="DS5" s="51"/>
      <c r="DT5" s="51"/>
      <c r="DU5" s="51"/>
      <c r="DV5" s="51"/>
      <c r="DW5" s="51"/>
      <c r="DX5" s="51"/>
      <c r="DY5" s="51"/>
      <c r="DZ5" s="51"/>
      <c r="EA5" s="51"/>
      <c r="EB5" s="51"/>
      <c r="EC5" s="51"/>
      <c r="ED5" s="51"/>
      <c r="EE5" s="51"/>
      <c r="EF5" s="51"/>
      <c r="EG5" s="51"/>
      <c r="EH5" s="51"/>
      <c r="EI5" s="51"/>
      <c r="EJ5" s="51"/>
      <c r="EK5" s="51"/>
      <c r="EL5" s="51"/>
      <c r="EM5" s="51"/>
      <c r="EN5" s="51"/>
      <c r="EO5" s="51"/>
      <c r="EP5" s="51"/>
      <c r="EQ5" s="51"/>
      <c r="ER5" s="51"/>
      <c r="ES5" s="51"/>
      <c r="ET5" s="51"/>
      <c r="EU5" s="51"/>
      <c r="EV5" s="51"/>
      <c r="EW5" s="51"/>
      <c r="EX5" s="51"/>
      <c r="EY5" s="51"/>
      <c r="EZ5" s="51"/>
      <c r="FA5" s="51"/>
      <c r="FB5" s="51"/>
      <c r="FC5" s="51"/>
      <c r="FD5" s="51"/>
      <c r="FE5" s="51"/>
      <c r="FF5" s="51"/>
      <c r="FG5" s="51"/>
      <c r="FH5" s="51"/>
      <c r="FI5" s="51"/>
      <c r="FJ5" s="51"/>
      <c r="FK5" s="51"/>
      <c r="FL5" s="51"/>
      <c r="FM5" s="51"/>
      <c r="FN5" s="51"/>
      <c r="FO5" s="51"/>
      <c r="FP5" s="51"/>
      <c r="FQ5" s="51"/>
      <c r="FR5" s="51"/>
      <c r="FS5" s="51"/>
      <c r="FT5" s="51"/>
      <c r="FU5" s="51"/>
      <c r="FV5" s="51"/>
      <c r="FW5" s="51"/>
      <c r="FX5" s="51"/>
      <c r="FY5" s="51"/>
      <c r="FZ5" s="51"/>
      <c r="GA5" s="51"/>
      <c r="GB5" s="51"/>
      <c r="GC5" s="51"/>
      <c r="GD5" s="51"/>
      <c r="GE5" s="51"/>
      <c r="GF5" s="51"/>
      <c r="GG5" s="51"/>
      <c r="GH5" s="51"/>
      <c r="GI5" s="51"/>
      <c r="GJ5" s="51"/>
      <c r="GK5" s="51"/>
      <c r="GL5" s="51"/>
      <c r="GM5" s="51"/>
      <c r="GN5" s="51"/>
      <c r="GO5" s="51"/>
      <c r="GP5" s="51"/>
      <c r="GQ5" s="51"/>
      <c r="GR5" s="51"/>
      <c r="GS5" s="51"/>
      <c r="GT5" s="51"/>
      <c r="GU5" s="51"/>
      <c r="GV5" s="51"/>
      <c r="GW5" s="51"/>
      <c r="GX5" s="51"/>
      <c r="GY5" s="51"/>
      <c r="GZ5" s="51"/>
      <c r="HA5" s="51"/>
      <c r="HB5" s="51"/>
      <c r="HC5" s="51"/>
      <c r="HD5" s="51"/>
      <c r="HE5" s="51"/>
      <c r="HF5" s="51"/>
      <c r="HG5" s="51"/>
      <c r="HH5" s="51"/>
      <c r="HI5" s="51"/>
      <c r="HJ5" s="51"/>
      <c r="HK5" s="51"/>
      <c r="HL5" s="51"/>
      <c r="HM5" s="51"/>
      <c r="HN5" s="51"/>
      <c r="HO5" s="51"/>
      <c r="HP5" s="51"/>
      <c r="HQ5" s="51"/>
      <c r="HR5" s="51"/>
      <c r="HS5" s="51"/>
      <c r="HT5" s="51"/>
      <c r="HU5" s="51"/>
      <c r="HV5" s="51"/>
      <c r="HW5" s="51"/>
      <c r="HX5" s="51"/>
      <c r="HY5" s="51"/>
      <c r="HZ5" s="51"/>
      <c r="IA5" s="51"/>
      <c r="IB5" s="51"/>
      <c r="IC5" s="51"/>
      <c r="ID5" s="51"/>
      <c r="IE5" s="51"/>
      <c r="IF5" s="51"/>
      <c r="IG5" s="51"/>
      <c r="IH5" s="51"/>
      <c r="II5" s="51"/>
      <c r="IJ5" s="51"/>
      <c r="IK5" s="51"/>
      <c r="IL5" s="51"/>
      <c r="IM5" s="51"/>
      <c r="IN5" s="51"/>
      <c r="IO5" s="51"/>
      <c r="IP5" s="51"/>
    </row>
    <row r="6" spans="1:250" ht="12.75" customHeight="1" x14ac:dyDescent="0.2">
      <c r="A6" s="63" t="s">
        <v>237</v>
      </c>
      <c r="B6" s="68"/>
      <c r="C6" s="69">
        <v>266365</v>
      </c>
      <c r="D6" s="70">
        <v>0.99999999999999989</v>
      </c>
      <c r="E6" s="69">
        <v>102823</v>
      </c>
      <c r="F6" s="70">
        <v>0.38602293844912056</v>
      </c>
      <c r="G6" s="69">
        <v>143515</v>
      </c>
      <c r="H6" s="70">
        <v>0.53879075704390589</v>
      </c>
      <c r="I6" s="69">
        <v>871</v>
      </c>
      <c r="J6" s="70">
        <v>3.2699491299532598E-3</v>
      </c>
      <c r="K6" s="69">
        <v>2179</v>
      </c>
      <c r="L6" s="70">
        <v>8.1805041953710127E-3</v>
      </c>
      <c r="M6" s="69">
        <v>45</v>
      </c>
      <c r="N6" s="70">
        <v>1.6894111463593189E-4</v>
      </c>
      <c r="O6" s="69">
        <v>3272</v>
      </c>
      <c r="P6" s="70">
        <v>1.2283896157528203E-2</v>
      </c>
      <c r="Q6" s="69">
        <v>13660</v>
      </c>
      <c r="R6" s="70">
        <v>5.1283013909485108E-2</v>
      </c>
      <c r="S6" s="69">
        <v>163542</v>
      </c>
      <c r="T6" s="70">
        <v>0.61397706155087939</v>
      </c>
    </row>
    <row r="7" spans="1:250" ht="12.75" customHeight="1" x14ac:dyDescent="0.2">
      <c r="A7" s="63" t="s">
        <v>238</v>
      </c>
      <c r="B7" s="68"/>
      <c r="C7" s="69">
        <v>276664</v>
      </c>
      <c r="D7" s="70">
        <v>1</v>
      </c>
      <c r="E7" s="69">
        <v>181993</v>
      </c>
      <c r="F7" s="70">
        <v>0.65781236445652491</v>
      </c>
      <c r="G7" s="69">
        <v>59000</v>
      </c>
      <c r="H7" s="70">
        <v>0.21325506751872308</v>
      </c>
      <c r="I7" s="69">
        <v>1233</v>
      </c>
      <c r="J7" s="70">
        <v>4.4566694618743312E-3</v>
      </c>
      <c r="K7" s="69">
        <v>8409</v>
      </c>
      <c r="L7" s="70">
        <v>3.0394268860422752E-2</v>
      </c>
      <c r="M7" s="69">
        <v>82</v>
      </c>
      <c r="N7" s="70">
        <v>2.9638839892432697E-4</v>
      </c>
      <c r="O7" s="69">
        <v>5026</v>
      </c>
      <c r="P7" s="70">
        <v>1.8166440158459359E-2</v>
      </c>
      <c r="Q7" s="69">
        <v>20921</v>
      </c>
      <c r="R7" s="70">
        <v>7.5618801145071274E-2</v>
      </c>
      <c r="S7" s="69">
        <v>94671</v>
      </c>
      <c r="T7" s="70">
        <v>0.34218763554347514</v>
      </c>
    </row>
    <row r="8" spans="1:250" ht="12.75" customHeight="1" x14ac:dyDescent="0.2">
      <c r="A8" s="63" t="s">
        <v>239</v>
      </c>
      <c r="B8" s="68"/>
      <c r="C8" s="69">
        <v>283766</v>
      </c>
      <c r="D8" s="70">
        <v>0.99999999999999978</v>
      </c>
      <c r="E8" s="69">
        <v>211913</v>
      </c>
      <c r="F8" s="70">
        <v>0.7467878463240839</v>
      </c>
      <c r="G8" s="69">
        <v>21070</v>
      </c>
      <c r="H8" s="70">
        <v>7.4251319749370964E-2</v>
      </c>
      <c r="I8" s="69">
        <v>698</v>
      </c>
      <c r="J8" s="70">
        <v>2.4597731934058345E-3</v>
      </c>
      <c r="K8" s="69">
        <v>29964</v>
      </c>
      <c r="L8" s="70">
        <v>0.10559404579829859</v>
      </c>
      <c r="M8" s="69">
        <v>43</v>
      </c>
      <c r="N8" s="70">
        <v>1.5153330561096115E-4</v>
      </c>
      <c r="O8" s="69">
        <v>2896</v>
      </c>
      <c r="P8" s="70">
        <v>1.0205591931380081E-2</v>
      </c>
      <c r="Q8" s="69">
        <v>17182</v>
      </c>
      <c r="R8" s="70">
        <v>6.0549889697849635E-2</v>
      </c>
      <c r="S8" s="69">
        <v>71853</v>
      </c>
      <c r="T8" s="70">
        <v>0.2532121536759161</v>
      </c>
    </row>
    <row r="9" spans="1:250" ht="12.75" customHeight="1" x14ac:dyDescent="0.2">
      <c r="A9" s="63" t="s">
        <v>240</v>
      </c>
      <c r="B9" s="68"/>
      <c r="C9" s="69">
        <v>282379</v>
      </c>
      <c r="D9" s="70">
        <v>1</v>
      </c>
      <c r="E9" s="69">
        <v>237955</v>
      </c>
      <c r="F9" s="70">
        <v>0.84267951936935825</v>
      </c>
      <c r="G9" s="69">
        <v>18273</v>
      </c>
      <c r="H9" s="70">
        <v>6.4710902722936198E-2</v>
      </c>
      <c r="I9" s="69">
        <v>714</v>
      </c>
      <c r="J9" s="70">
        <v>2.5285166389851935E-3</v>
      </c>
      <c r="K9" s="69">
        <v>5533</v>
      </c>
      <c r="L9" s="70">
        <v>1.9594233282219996E-2</v>
      </c>
      <c r="M9" s="69">
        <v>48</v>
      </c>
      <c r="N9" s="70">
        <v>1.6998431186455084E-4</v>
      </c>
      <c r="O9" s="69">
        <v>3468</v>
      </c>
      <c r="P9" s="70">
        <v>1.2281366532213797E-2</v>
      </c>
      <c r="Q9" s="69">
        <v>16388</v>
      </c>
      <c r="R9" s="70">
        <v>5.8035477142422062E-2</v>
      </c>
      <c r="S9" s="69">
        <v>44424</v>
      </c>
      <c r="T9" s="70">
        <v>0.1573204806306418</v>
      </c>
    </row>
    <row r="10" spans="1:250" ht="12.75" customHeight="1" x14ac:dyDescent="0.2">
      <c r="A10" s="63" t="s">
        <v>241</v>
      </c>
      <c r="B10" s="68"/>
      <c r="C10" s="69">
        <v>278511</v>
      </c>
      <c r="D10" s="70">
        <v>1</v>
      </c>
      <c r="E10" s="69">
        <v>173371</v>
      </c>
      <c r="F10" s="70">
        <v>0.62249246887914655</v>
      </c>
      <c r="G10" s="69">
        <v>67389</v>
      </c>
      <c r="H10" s="70">
        <v>0.2419617178495643</v>
      </c>
      <c r="I10" s="69">
        <v>882</v>
      </c>
      <c r="J10" s="70">
        <v>3.1668408070058274E-3</v>
      </c>
      <c r="K10" s="69">
        <v>17125</v>
      </c>
      <c r="L10" s="70">
        <v>6.1487697074801353E-2</v>
      </c>
      <c r="M10" s="69">
        <v>74</v>
      </c>
      <c r="N10" s="70">
        <v>2.656986618122803E-4</v>
      </c>
      <c r="O10" s="69">
        <v>2702</v>
      </c>
      <c r="P10" s="70">
        <v>9.7015916786051537E-3</v>
      </c>
      <c r="Q10" s="69">
        <v>16968</v>
      </c>
      <c r="R10" s="70">
        <v>6.0923985049064489E-2</v>
      </c>
      <c r="S10" s="69">
        <v>105140</v>
      </c>
      <c r="T10" s="70">
        <v>0.37750753112085339</v>
      </c>
    </row>
    <row r="11" spans="1:250" ht="12.75" customHeight="1" x14ac:dyDescent="0.2">
      <c r="A11" s="63" t="s">
        <v>242</v>
      </c>
      <c r="B11" s="68"/>
      <c r="C11" s="69">
        <v>292704</v>
      </c>
      <c r="D11" s="70">
        <v>0.99999999999999978</v>
      </c>
      <c r="E11" s="69">
        <v>235753</v>
      </c>
      <c r="F11" s="70">
        <v>0.80543142560402314</v>
      </c>
      <c r="G11" s="69">
        <v>23394</v>
      </c>
      <c r="H11" s="70">
        <v>7.9923745490324702E-2</v>
      </c>
      <c r="I11" s="69">
        <v>541</v>
      </c>
      <c r="J11" s="70">
        <v>1.8482835902481687E-3</v>
      </c>
      <c r="K11" s="69">
        <v>15612</v>
      </c>
      <c r="L11" s="70">
        <v>5.3337159724499837E-2</v>
      </c>
      <c r="M11" s="69">
        <v>59</v>
      </c>
      <c r="N11" s="70">
        <v>2.0156882037826608E-4</v>
      </c>
      <c r="O11" s="69">
        <v>2413</v>
      </c>
      <c r="P11" s="70">
        <v>8.2438231114026449E-3</v>
      </c>
      <c r="Q11" s="69">
        <v>14932</v>
      </c>
      <c r="R11" s="70">
        <v>5.1013993659123208E-2</v>
      </c>
      <c r="S11" s="69">
        <v>56951</v>
      </c>
      <c r="T11" s="70">
        <v>0.19456857439597683</v>
      </c>
    </row>
    <row r="12" spans="1:250" ht="12.75" customHeight="1" x14ac:dyDescent="0.2">
      <c r="A12" s="63" t="s">
        <v>243</v>
      </c>
      <c r="B12" s="68"/>
      <c r="C12" s="69">
        <v>279879</v>
      </c>
      <c r="D12" s="70">
        <v>1</v>
      </c>
      <c r="E12" s="69">
        <v>143248</v>
      </c>
      <c r="F12" s="70">
        <v>0.51182117986701392</v>
      </c>
      <c r="G12" s="69">
        <v>96933</v>
      </c>
      <c r="H12" s="70">
        <v>0.34633895361924261</v>
      </c>
      <c r="I12" s="69">
        <v>626</v>
      </c>
      <c r="J12" s="70">
        <v>2.2366808513679124E-3</v>
      </c>
      <c r="K12" s="69">
        <v>20650</v>
      </c>
      <c r="L12" s="70">
        <v>7.3781884314292959E-2</v>
      </c>
      <c r="M12" s="69">
        <v>77</v>
      </c>
      <c r="N12" s="70">
        <v>2.7511889066346527E-4</v>
      </c>
      <c r="O12" s="69">
        <v>3251</v>
      </c>
      <c r="P12" s="70">
        <v>1.1615733942167866E-2</v>
      </c>
      <c r="Q12" s="69">
        <v>15094</v>
      </c>
      <c r="R12" s="70">
        <v>5.3930448515251236E-2</v>
      </c>
      <c r="S12" s="69">
        <v>136631</v>
      </c>
      <c r="T12" s="70">
        <v>0.48817882013298602</v>
      </c>
    </row>
    <row r="13" spans="1:250" ht="12.75" customHeight="1" x14ac:dyDescent="0.2">
      <c r="A13" s="63" t="s">
        <v>244</v>
      </c>
      <c r="B13" s="68"/>
      <c r="C13" s="69">
        <v>274154</v>
      </c>
      <c r="D13" s="70">
        <v>1</v>
      </c>
      <c r="E13" s="69">
        <v>189622</v>
      </c>
      <c r="F13" s="70">
        <v>0.69166235035782808</v>
      </c>
      <c r="G13" s="69">
        <v>39906</v>
      </c>
      <c r="H13" s="70">
        <v>0.14556052437681011</v>
      </c>
      <c r="I13" s="69">
        <v>983</v>
      </c>
      <c r="J13" s="70">
        <v>3.5855759901369305E-3</v>
      </c>
      <c r="K13" s="69">
        <v>13869</v>
      </c>
      <c r="L13" s="70">
        <v>5.0588355449856647E-2</v>
      </c>
      <c r="M13" s="69">
        <v>88</v>
      </c>
      <c r="N13" s="70">
        <v>3.2098747419333657E-4</v>
      </c>
      <c r="O13" s="69">
        <v>9962</v>
      </c>
      <c r="P13" s="70">
        <v>3.6337241112659312E-2</v>
      </c>
      <c r="Q13" s="69">
        <v>19724</v>
      </c>
      <c r="R13" s="70">
        <v>7.1944965238515582E-2</v>
      </c>
      <c r="S13" s="69">
        <v>84532</v>
      </c>
      <c r="T13" s="70">
        <v>0.30833764964217192</v>
      </c>
    </row>
    <row r="14" spans="1:250" ht="12.75" customHeight="1" x14ac:dyDescent="0.2">
      <c r="A14" s="63" t="s">
        <v>245</v>
      </c>
      <c r="B14" s="68"/>
      <c r="C14" s="69">
        <v>287696</v>
      </c>
      <c r="D14" s="70">
        <v>1</v>
      </c>
      <c r="E14" s="69">
        <v>216622</v>
      </c>
      <c r="F14" s="70">
        <v>0.75295450753573212</v>
      </c>
      <c r="G14" s="69">
        <v>10047</v>
      </c>
      <c r="H14" s="70">
        <v>3.4922279072354151E-2</v>
      </c>
      <c r="I14" s="69">
        <v>610</v>
      </c>
      <c r="J14" s="70">
        <v>2.1202936432901396E-3</v>
      </c>
      <c r="K14" s="69">
        <v>40080</v>
      </c>
      <c r="L14" s="70">
        <v>0.1393137200378177</v>
      </c>
      <c r="M14" s="69">
        <v>61</v>
      </c>
      <c r="N14" s="70">
        <v>2.1202936432901395E-4</v>
      </c>
      <c r="O14" s="69">
        <v>3445</v>
      </c>
      <c r="P14" s="70">
        <v>1.1974445247761527E-2</v>
      </c>
      <c r="Q14" s="69">
        <v>16831</v>
      </c>
      <c r="R14" s="70">
        <v>5.8502725098715312E-2</v>
      </c>
      <c r="S14" s="69">
        <v>71074</v>
      </c>
      <c r="T14" s="70">
        <v>0.24704549246426785</v>
      </c>
    </row>
    <row r="15" spans="1:250" ht="12.75" customHeight="1" x14ac:dyDescent="0.2">
      <c r="A15" s="63" t="s">
        <v>246</v>
      </c>
      <c r="B15" s="68"/>
      <c r="C15" s="69">
        <v>253414</v>
      </c>
      <c r="D15" s="70">
        <v>1</v>
      </c>
      <c r="E15" s="69">
        <v>215195</v>
      </c>
      <c r="F15" s="70">
        <v>0.8491835494487282</v>
      </c>
      <c r="G15" s="69">
        <v>12835</v>
      </c>
      <c r="H15" s="70">
        <v>5.0648346184504409E-2</v>
      </c>
      <c r="I15" s="69">
        <v>866</v>
      </c>
      <c r="J15" s="70">
        <v>3.4173329018917661E-3</v>
      </c>
      <c r="K15" s="69">
        <v>4212</v>
      </c>
      <c r="L15" s="70">
        <v>1.6621023305736858E-2</v>
      </c>
      <c r="M15" s="69">
        <v>75</v>
      </c>
      <c r="N15" s="70">
        <v>2.9595839219616912E-4</v>
      </c>
      <c r="O15" s="69">
        <v>3516</v>
      </c>
      <c r="P15" s="70">
        <v>1.3874529426156409E-2</v>
      </c>
      <c r="Q15" s="69">
        <v>16715</v>
      </c>
      <c r="R15" s="70">
        <v>6.5959260340786224E-2</v>
      </c>
      <c r="S15" s="69">
        <v>38219</v>
      </c>
      <c r="T15" s="70">
        <v>0.15081645055127182</v>
      </c>
    </row>
    <row r="16" spans="1:250" ht="12.75" customHeight="1" x14ac:dyDescent="0.2">
      <c r="A16" s="63" t="s">
        <v>247</v>
      </c>
      <c r="B16" s="68"/>
      <c r="C16" s="69">
        <v>288413</v>
      </c>
      <c r="D16" s="70">
        <v>1</v>
      </c>
      <c r="E16" s="69">
        <v>219055</v>
      </c>
      <c r="F16" s="70">
        <v>0.75951846830760061</v>
      </c>
      <c r="G16" s="69">
        <v>19188</v>
      </c>
      <c r="H16" s="70">
        <v>6.6529594713137061E-2</v>
      </c>
      <c r="I16" s="69">
        <v>621</v>
      </c>
      <c r="J16" s="70">
        <v>2.1531623054439294E-3</v>
      </c>
      <c r="K16" s="69">
        <v>29463</v>
      </c>
      <c r="L16" s="70">
        <v>0.10215558938050642</v>
      </c>
      <c r="M16" s="69">
        <v>79</v>
      </c>
      <c r="N16" s="70">
        <v>2.7391275705325349E-4</v>
      </c>
      <c r="O16" s="69">
        <v>3312</v>
      </c>
      <c r="P16" s="70">
        <v>1.1483532295700956E-2</v>
      </c>
      <c r="Q16" s="69">
        <v>16695</v>
      </c>
      <c r="R16" s="70">
        <v>5.7885740240557808E-2</v>
      </c>
      <c r="S16" s="69">
        <v>69358</v>
      </c>
      <c r="T16" s="70">
        <v>0.24048153169239944</v>
      </c>
    </row>
    <row r="17" spans="1:20" ht="12.75" customHeight="1" x14ac:dyDescent="0.2">
      <c r="A17" s="63" t="s">
        <v>248</v>
      </c>
      <c r="B17" s="68"/>
      <c r="C17" s="69">
        <v>250974</v>
      </c>
      <c r="D17" s="70">
        <v>1.0000000000000002</v>
      </c>
      <c r="E17" s="69">
        <v>215510</v>
      </c>
      <c r="F17" s="70">
        <v>0.85869452612621233</v>
      </c>
      <c r="G17" s="69">
        <v>13994</v>
      </c>
      <c r="H17" s="70">
        <v>5.5758763856016955E-2</v>
      </c>
      <c r="I17" s="69">
        <v>1016</v>
      </c>
      <c r="J17" s="70">
        <v>4.048228103309506E-3</v>
      </c>
      <c r="K17" s="69">
        <v>1940</v>
      </c>
      <c r="L17" s="70">
        <v>7.7298843704925613E-3</v>
      </c>
      <c r="M17" s="69">
        <v>46</v>
      </c>
      <c r="N17" s="70">
        <v>1.8328591806322567E-4</v>
      </c>
      <c r="O17" s="69">
        <v>3380</v>
      </c>
      <c r="P17" s="70">
        <v>1.3467530501167451E-2</v>
      </c>
      <c r="Q17" s="69">
        <v>15088</v>
      </c>
      <c r="R17" s="70">
        <v>6.0117781124738021E-2</v>
      </c>
      <c r="S17" s="69">
        <v>35464</v>
      </c>
      <c r="T17" s="70">
        <v>0.14130547387378772</v>
      </c>
    </row>
    <row r="18" spans="1:20" ht="12.75" customHeight="1" x14ac:dyDescent="0.2">
      <c r="A18" s="63" t="s">
        <v>249</v>
      </c>
      <c r="B18" s="68"/>
      <c r="C18" s="69">
        <v>254232</v>
      </c>
      <c r="D18" s="70">
        <v>1.0000000000000002</v>
      </c>
      <c r="E18" s="69">
        <v>224110</v>
      </c>
      <c r="F18" s="70">
        <v>0.88151766890084648</v>
      </c>
      <c r="G18" s="69">
        <v>6752</v>
      </c>
      <c r="H18" s="70">
        <v>2.6558419081783569E-2</v>
      </c>
      <c r="I18" s="69">
        <v>1048</v>
      </c>
      <c r="J18" s="70">
        <v>4.1222190754901036E-3</v>
      </c>
      <c r="K18" s="69">
        <v>1456</v>
      </c>
      <c r="L18" s="70">
        <v>5.7270524560244186E-3</v>
      </c>
      <c r="M18" s="69">
        <v>41</v>
      </c>
      <c r="N18" s="70">
        <v>1.6127002108310518E-4</v>
      </c>
      <c r="O18" s="69">
        <v>4145</v>
      </c>
      <c r="P18" s="70">
        <v>1.63040057899871E-2</v>
      </c>
      <c r="Q18" s="69">
        <v>16680</v>
      </c>
      <c r="R18" s="70">
        <v>6.5609364674785231E-2</v>
      </c>
      <c r="S18" s="69">
        <v>30122</v>
      </c>
      <c r="T18" s="70">
        <v>0.11848233109915353</v>
      </c>
    </row>
    <row r="19" spans="1:20" ht="12.75" customHeight="1" x14ac:dyDescent="0.2">
      <c r="A19" s="63" t="s">
        <v>250</v>
      </c>
      <c r="B19" s="68"/>
      <c r="C19" s="69">
        <v>294843</v>
      </c>
      <c r="D19" s="70">
        <v>0.99999999999999989</v>
      </c>
      <c r="E19" s="69">
        <v>191175</v>
      </c>
      <c r="F19" s="70">
        <v>0.64839592596737927</v>
      </c>
      <c r="G19" s="69">
        <v>41342</v>
      </c>
      <c r="H19" s="70">
        <v>0.14021699684238731</v>
      </c>
      <c r="I19" s="69">
        <v>961</v>
      </c>
      <c r="J19" s="70">
        <v>3.2593617620224999E-3</v>
      </c>
      <c r="K19" s="69">
        <v>30679</v>
      </c>
      <c r="L19" s="70">
        <v>0.10405198698968604</v>
      </c>
      <c r="M19" s="69">
        <v>179</v>
      </c>
      <c r="N19" s="70">
        <v>6.0710276316548132E-4</v>
      </c>
      <c r="O19" s="69">
        <v>6554</v>
      </c>
      <c r="P19" s="70">
        <v>2.2228779384282481E-2</v>
      </c>
      <c r="Q19" s="69">
        <v>23953</v>
      </c>
      <c r="R19" s="70">
        <v>8.1239846291076945E-2</v>
      </c>
      <c r="S19" s="69">
        <v>103668</v>
      </c>
      <c r="T19" s="70">
        <v>0.35160407403262073</v>
      </c>
    </row>
    <row r="20" spans="1:20" ht="12.75" customHeight="1" x14ac:dyDescent="0.2">
      <c r="A20" s="63" t="s">
        <v>251</v>
      </c>
      <c r="B20" s="68"/>
      <c r="C20" s="69">
        <v>263537</v>
      </c>
      <c r="D20" s="70">
        <v>1</v>
      </c>
      <c r="E20" s="69">
        <v>219146</v>
      </c>
      <c r="F20" s="70">
        <v>0.83155685918865285</v>
      </c>
      <c r="G20" s="69">
        <v>18055</v>
      </c>
      <c r="H20" s="70">
        <v>6.8510304055976953E-2</v>
      </c>
      <c r="I20" s="69">
        <v>1443</v>
      </c>
      <c r="J20" s="70">
        <v>5.475511977445292E-3</v>
      </c>
      <c r="K20" s="69">
        <v>4221</v>
      </c>
      <c r="L20" s="70">
        <v>1.6016726304086334E-2</v>
      </c>
      <c r="M20" s="69">
        <v>73</v>
      </c>
      <c r="N20" s="70">
        <v>2.7700095242793232E-4</v>
      </c>
      <c r="O20" s="69">
        <v>4646</v>
      </c>
      <c r="P20" s="70">
        <v>1.7629403081920184E-2</v>
      </c>
      <c r="Q20" s="69">
        <v>15953</v>
      </c>
      <c r="R20" s="70">
        <v>6.0534194439490471E-2</v>
      </c>
      <c r="S20" s="69">
        <v>44391</v>
      </c>
      <c r="T20" s="70">
        <v>0.16844314081134718</v>
      </c>
    </row>
    <row r="21" spans="1:20" ht="12.75" customHeight="1" x14ac:dyDescent="0.2">
      <c r="A21" s="63" t="s">
        <v>252</v>
      </c>
      <c r="B21" s="68"/>
      <c r="C21" s="69">
        <v>261670</v>
      </c>
      <c r="D21" s="70">
        <v>1.0000000000000002</v>
      </c>
      <c r="E21" s="69">
        <v>197010</v>
      </c>
      <c r="F21" s="70">
        <v>0.75289486758130475</v>
      </c>
      <c r="G21" s="69">
        <v>30352</v>
      </c>
      <c r="H21" s="70">
        <v>0.11599342683532694</v>
      </c>
      <c r="I21" s="69">
        <v>1275</v>
      </c>
      <c r="J21" s="70">
        <v>4.8725493942752326E-3</v>
      </c>
      <c r="K21" s="69">
        <v>7042</v>
      </c>
      <c r="L21" s="70">
        <v>2.6911759085871519E-2</v>
      </c>
      <c r="M21" s="69">
        <v>76</v>
      </c>
      <c r="N21" s="70">
        <v>2.9044215997248445E-4</v>
      </c>
      <c r="O21" s="69">
        <v>6399</v>
      </c>
      <c r="P21" s="70">
        <v>2.4454465548209577E-2</v>
      </c>
      <c r="Q21" s="69">
        <v>19516</v>
      </c>
      <c r="R21" s="70">
        <v>7.4582489395039558E-2</v>
      </c>
      <c r="S21" s="69">
        <v>64660</v>
      </c>
      <c r="T21" s="70">
        <v>0.24710513241869531</v>
      </c>
    </row>
    <row r="22" spans="1:20" ht="12.75" customHeight="1" x14ac:dyDescent="0.2">
      <c r="A22" s="63" t="s">
        <v>253</v>
      </c>
      <c r="B22" s="68"/>
      <c r="C22" s="69">
        <v>266844</v>
      </c>
      <c r="D22" s="70">
        <v>0.99999999999999989</v>
      </c>
      <c r="E22" s="69">
        <v>209143</v>
      </c>
      <c r="F22" s="70">
        <v>0.78376504624424759</v>
      </c>
      <c r="G22" s="69">
        <v>25108</v>
      </c>
      <c r="H22" s="70">
        <v>9.4092428535024211E-2</v>
      </c>
      <c r="I22" s="69">
        <v>1817</v>
      </c>
      <c r="J22" s="70">
        <v>6.8092218674581408E-3</v>
      </c>
      <c r="K22" s="69">
        <v>3922</v>
      </c>
      <c r="L22" s="70">
        <v>1.4697726012201887E-2</v>
      </c>
      <c r="M22" s="69">
        <v>140</v>
      </c>
      <c r="N22" s="70">
        <v>5.2465110701383584E-4</v>
      </c>
      <c r="O22" s="69">
        <v>8416</v>
      </c>
      <c r="P22" s="70">
        <v>3.1539026547346014E-2</v>
      </c>
      <c r="Q22" s="69">
        <v>18298</v>
      </c>
      <c r="R22" s="70">
        <v>6.8571899686708335E-2</v>
      </c>
      <c r="S22" s="69">
        <v>57701</v>
      </c>
      <c r="T22" s="70">
        <v>0.21623495375575241</v>
      </c>
    </row>
    <row r="23" spans="1:20" ht="12.75" customHeight="1" x14ac:dyDescent="0.2">
      <c r="A23" s="63" t="s">
        <v>254</v>
      </c>
      <c r="B23" s="68"/>
      <c r="C23" s="69">
        <v>271281</v>
      </c>
      <c r="D23" s="70">
        <v>1</v>
      </c>
      <c r="E23" s="69">
        <v>244921</v>
      </c>
      <c r="F23" s="70">
        <v>0.90283138148266928</v>
      </c>
      <c r="G23" s="69">
        <v>2621</v>
      </c>
      <c r="H23" s="70">
        <v>9.6615686317877043E-3</v>
      </c>
      <c r="I23" s="69">
        <v>849</v>
      </c>
      <c r="J23" s="70">
        <v>3.129596248907959E-3</v>
      </c>
      <c r="K23" s="69">
        <v>4611</v>
      </c>
      <c r="L23" s="70">
        <v>1.6997135811206831E-2</v>
      </c>
      <c r="M23" s="69">
        <v>136</v>
      </c>
      <c r="N23" s="70">
        <v>5.0132519417135733E-4</v>
      </c>
      <c r="O23" s="69">
        <v>2310</v>
      </c>
      <c r="P23" s="70">
        <v>8.5151558715870265E-3</v>
      </c>
      <c r="Q23" s="69">
        <v>15833</v>
      </c>
      <c r="R23" s="70">
        <v>5.8363836759669864E-2</v>
      </c>
      <c r="S23" s="69">
        <v>26360</v>
      </c>
      <c r="T23" s="70">
        <v>9.7168618517330732E-2</v>
      </c>
    </row>
    <row r="24" spans="1:20" ht="12.75" customHeight="1" x14ac:dyDescent="0.2">
      <c r="A24" s="63" t="s">
        <v>255</v>
      </c>
      <c r="B24" s="68"/>
      <c r="C24" s="69">
        <v>268530</v>
      </c>
      <c r="D24" s="70">
        <v>0.99999999999999989</v>
      </c>
      <c r="E24" s="69">
        <v>183561</v>
      </c>
      <c r="F24" s="70">
        <v>0.68357725393810742</v>
      </c>
      <c r="G24" s="69">
        <v>35480</v>
      </c>
      <c r="H24" s="70">
        <v>0.13212676423490857</v>
      </c>
      <c r="I24" s="69">
        <v>1459</v>
      </c>
      <c r="J24" s="70">
        <v>5.4332849216102482E-3</v>
      </c>
      <c r="K24" s="69">
        <v>16392</v>
      </c>
      <c r="L24" s="70">
        <v>6.1043458831415487E-2</v>
      </c>
      <c r="M24" s="69">
        <v>123</v>
      </c>
      <c r="N24" s="70">
        <v>4.5804937995754663E-4</v>
      </c>
      <c r="O24" s="69">
        <v>8203</v>
      </c>
      <c r="P24" s="70">
        <v>3.0547797266599636E-2</v>
      </c>
      <c r="Q24" s="69">
        <v>23312</v>
      </c>
      <c r="R24" s="70">
        <v>8.6813391427401035E-2</v>
      </c>
      <c r="S24" s="69">
        <v>84969</v>
      </c>
      <c r="T24" s="70">
        <v>0.31642274606189252</v>
      </c>
    </row>
    <row r="25" spans="1:20" ht="12.75" customHeight="1" x14ac:dyDescent="0.2">
      <c r="A25" s="63" t="s">
        <v>256</v>
      </c>
      <c r="B25" s="68"/>
      <c r="C25" s="69">
        <v>272767</v>
      </c>
      <c r="D25" s="70">
        <v>1</v>
      </c>
      <c r="E25" s="69">
        <v>236619</v>
      </c>
      <c r="F25" s="70">
        <v>0.86747663756979398</v>
      </c>
      <c r="G25" s="69">
        <v>9828</v>
      </c>
      <c r="H25" s="70">
        <v>3.6030751520528509E-2</v>
      </c>
      <c r="I25" s="69">
        <v>1103</v>
      </c>
      <c r="J25" s="70">
        <v>4.0437442945810897E-3</v>
      </c>
      <c r="K25" s="69">
        <v>4782</v>
      </c>
      <c r="L25" s="70">
        <v>1.7531446252662529E-2</v>
      </c>
      <c r="M25" s="69">
        <v>66</v>
      </c>
      <c r="N25" s="70">
        <v>2.4196475380086301E-4</v>
      </c>
      <c r="O25" s="69">
        <v>3739</v>
      </c>
      <c r="P25" s="70">
        <v>1.3707669916082224E-2</v>
      </c>
      <c r="Q25" s="69">
        <v>16630</v>
      </c>
      <c r="R25" s="70">
        <v>6.0967785692550784E-2</v>
      </c>
      <c r="S25" s="69">
        <v>36148</v>
      </c>
      <c r="T25" s="70">
        <v>0.13252336243020599</v>
      </c>
    </row>
    <row r="26" spans="1:20" ht="12.75" customHeight="1" x14ac:dyDescent="0.2">
      <c r="A26" s="63" t="s">
        <v>257</v>
      </c>
      <c r="B26" s="68"/>
      <c r="C26" s="69">
        <v>260024</v>
      </c>
      <c r="D26" s="70">
        <v>0.99999999999999989</v>
      </c>
      <c r="E26" s="69">
        <v>237351</v>
      </c>
      <c r="F26" s="70">
        <v>0.91280420268898255</v>
      </c>
      <c r="G26" s="69">
        <v>4608</v>
      </c>
      <c r="H26" s="70">
        <v>1.7721441097744824E-2</v>
      </c>
      <c r="I26" s="69">
        <v>1031</v>
      </c>
      <c r="J26" s="70">
        <v>3.9650186136664309E-3</v>
      </c>
      <c r="K26" s="69">
        <v>1213</v>
      </c>
      <c r="L26" s="70">
        <v>4.6649540042457615E-3</v>
      </c>
      <c r="M26" s="69">
        <v>72</v>
      </c>
      <c r="N26" s="70">
        <v>2.7689751715226287E-4</v>
      </c>
      <c r="O26" s="69">
        <v>2453</v>
      </c>
      <c r="P26" s="70">
        <v>9.4337445774236219E-3</v>
      </c>
      <c r="Q26" s="69">
        <v>13296</v>
      </c>
      <c r="R26" s="70">
        <v>5.1133741500784542E-2</v>
      </c>
      <c r="S26" s="69">
        <v>22673</v>
      </c>
      <c r="T26" s="70">
        <v>8.7195797311017439E-2</v>
      </c>
    </row>
    <row r="27" spans="1:20" ht="12.75" customHeight="1" x14ac:dyDescent="0.2">
      <c r="A27" s="63" t="s">
        <v>258</v>
      </c>
      <c r="B27" s="68"/>
      <c r="C27" s="69">
        <v>279205</v>
      </c>
      <c r="D27" s="70">
        <v>1</v>
      </c>
      <c r="E27" s="69">
        <v>217732</v>
      </c>
      <c r="F27" s="70">
        <v>0.77982844146773878</v>
      </c>
      <c r="G27" s="69">
        <v>17780</v>
      </c>
      <c r="H27" s="70">
        <v>6.3680808008452577E-2</v>
      </c>
      <c r="I27" s="69">
        <v>2110</v>
      </c>
      <c r="J27" s="70">
        <v>7.5571712540964528E-3</v>
      </c>
      <c r="K27" s="69">
        <v>9495</v>
      </c>
      <c r="L27" s="70">
        <v>3.4007270643434034E-2</v>
      </c>
      <c r="M27" s="69">
        <v>90</v>
      </c>
      <c r="N27" s="70">
        <v>3.2234379756809512E-4</v>
      </c>
      <c r="O27" s="69">
        <v>12270</v>
      </c>
      <c r="P27" s="70">
        <v>4.3946204401783637E-2</v>
      </c>
      <c r="Q27" s="69">
        <v>19728</v>
      </c>
      <c r="R27" s="70">
        <v>7.0657760426926453E-2</v>
      </c>
      <c r="S27" s="69">
        <v>61473</v>
      </c>
      <c r="T27" s="70">
        <v>0.22017155853226125</v>
      </c>
    </row>
    <row r="28" spans="1:20" ht="12.75" customHeight="1" x14ac:dyDescent="0.2">
      <c r="A28" s="63" t="s">
        <v>259</v>
      </c>
      <c r="B28" s="68"/>
      <c r="C28" s="69">
        <v>227990</v>
      </c>
      <c r="D28" s="70">
        <v>1</v>
      </c>
      <c r="E28" s="69">
        <v>136391</v>
      </c>
      <c r="F28" s="70">
        <v>0.59823237861309708</v>
      </c>
      <c r="G28" s="69">
        <v>70302</v>
      </c>
      <c r="H28" s="70">
        <v>0.30835562963287866</v>
      </c>
      <c r="I28" s="69">
        <v>1123</v>
      </c>
      <c r="J28" s="70">
        <v>4.9256546339751742E-3</v>
      </c>
      <c r="K28" s="69">
        <v>1356</v>
      </c>
      <c r="L28" s="70">
        <v>5.947629281986052E-3</v>
      </c>
      <c r="M28" s="69">
        <v>61</v>
      </c>
      <c r="N28" s="70">
        <v>2.6755559454362033E-4</v>
      </c>
      <c r="O28" s="69">
        <v>3319</v>
      </c>
      <c r="P28" s="70">
        <v>1.4557656037545507E-2</v>
      </c>
      <c r="Q28" s="69">
        <v>15438</v>
      </c>
      <c r="R28" s="70">
        <v>6.7713496205973944E-2</v>
      </c>
      <c r="S28" s="69">
        <v>91599</v>
      </c>
      <c r="T28" s="70">
        <v>0.40176762138690292</v>
      </c>
    </row>
    <row r="29" spans="1:20" ht="12.75" customHeight="1" x14ac:dyDescent="0.2">
      <c r="A29" s="63" t="s">
        <v>260</v>
      </c>
      <c r="B29" s="68"/>
      <c r="C29" s="69">
        <v>282092</v>
      </c>
      <c r="D29" s="70">
        <v>1</v>
      </c>
      <c r="E29" s="69">
        <v>226875</v>
      </c>
      <c r="F29" s="70">
        <v>0.80425889426144659</v>
      </c>
      <c r="G29" s="69">
        <v>11699</v>
      </c>
      <c r="H29" s="70">
        <v>4.1472285637309814E-2</v>
      </c>
      <c r="I29" s="69">
        <v>1595</v>
      </c>
      <c r="J29" s="70">
        <v>5.6541837414744124E-3</v>
      </c>
      <c r="K29" s="69">
        <v>5661</v>
      </c>
      <c r="L29" s="70">
        <v>2.0067921103753387E-2</v>
      </c>
      <c r="M29" s="69">
        <v>81</v>
      </c>
      <c r="N29" s="70">
        <v>2.8714036555449994E-4</v>
      </c>
      <c r="O29" s="69">
        <v>14775</v>
      </c>
      <c r="P29" s="70">
        <v>5.2376529642811566E-2</v>
      </c>
      <c r="Q29" s="69">
        <v>21406</v>
      </c>
      <c r="R29" s="70">
        <v>7.5883045247649702E-2</v>
      </c>
      <c r="S29" s="69">
        <v>55217</v>
      </c>
      <c r="T29" s="70">
        <v>0.19574110573855338</v>
      </c>
    </row>
    <row r="30" spans="1:20" ht="12.75" customHeight="1" x14ac:dyDescent="0.2">
      <c r="A30" s="63" t="s">
        <v>261</v>
      </c>
      <c r="B30" s="68"/>
      <c r="C30" s="69">
        <v>292766</v>
      </c>
      <c r="D30" s="70">
        <v>0.99999999999999989</v>
      </c>
      <c r="E30" s="69">
        <v>202305</v>
      </c>
      <c r="F30" s="70">
        <v>0.69101261758537535</v>
      </c>
      <c r="G30" s="69">
        <v>39032</v>
      </c>
      <c r="H30" s="70">
        <v>0.1333214922497831</v>
      </c>
      <c r="I30" s="69">
        <v>1926</v>
      </c>
      <c r="J30" s="70">
        <v>6.5786327647336098E-3</v>
      </c>
      <c r="K30" s="69">
        <v>8084</v>
      </c>
      <c r="L30" s="70">
        <v>2.7612495986555817E-2</v>
      </c>
      <c r="M30" s="69">
        <v>105</v>
      </c>
      <c r="N30" s="70">
        <v>3.5864820368485412E-4</v>
      </c>
      <c r="O30" s="69">
        <v>18747</v>
      </c>
      <c r="P30" s="70">
        <v>6.4034074995047235E-2</v>
      </c>
      <c r="Q30" s="69">
        <v>22567</v>
      </c>
      <c r="R30" s="70">
        <v>7.7082038214820028E-2</v>
      </c>
      <c r="S30" s="69">
        <v>90461</v>
      </c>
      <c r="T30" s="70">
        <v>0.30898738241462465</v>
      </c>
    </row>
    <row r="31" spans="1:20" ht="12.75" customHeight="1" x14ac:dyDescent="0.2">
      <c r="A31" s="63" t="s">
        <v>262</v>
      </c>
      <c r="B31" s="68"/>
      <c r="C31" s="69">
        <v>296200</v>
      </c>
      <c r="D31" s="70">
        <v>0.99999999999999989</v>
      </c>
      <c r="E31" s="69">
        <v>248796</v>
      </c>
      <c r="F31" s="70">
        <v>0.83995948683322075</v>
      </c>
      <c r="G31" s="69">
        <v>5462</v>
      </c>
      <c r="H31" s="70">
        <v>1.8440243079000676E-2</v>
      </c>
      <c r="I31" s="69">
        <v>1442</v>
      </c>
      <c r="J31" s="70">
        <v>4.8683322079675897E-3</v>
      </c>
      <c r="K31" s="69">
        <v>8088</v>
      </c>
      <c r="L31" s="70">
        <v>2.7305874409182983E-2</v>
      </c>
      <c r="M31" s="69">
        <v>109</v>
      </c>
      <c r="N31" s="70">
        <v>3.6799459824442943E-4</v>
      </c>
      <c r="O31" s="69">
        <v>11961</v>
      </c>
      <c r="P31" s="70">
        <v>4.0381498987170833E-2</v>
      </c>
      <c r="Q31" s="69">
        <v>20342</v>
      </c>
      <c r="R31" s="70">
        <v>6.8676569885212688E-2</v>
      </c>
      <c r="S31" s="69">
        <v>47404</v>
      </c>
      <c r="T31" s="70">
        <v>0.1600405131667792</v>
      </c>
    </row>
    <row r="32" spans="1:20" ht="12.75" customHeight="1" x14ac:dyDescent="0.2">
      <c r="A32" s="63" t="s">
        <v>263</v>
      </c>
      <c r="B32" s="68"/>
      <c r="C32" s="69">
        <v>245798</v>
      </c>
      <c r="D32" s="70">
        <v>1</v>
      </c>
      <c r="E32" s="69">
        <v>222967</v>
      </c>
      <c r="F32" s="70">
        <v>0.90711478531151601</v>
      </c>
      <c r="G32" s="69">
        <v>3102</v>
      </c>
      <c r="H32" s="70">
        <v>1.2620118959470785E-2</v>
      </c>
      <c r="I32" s="69">
        <v>1024</v>
      </c>
      <c r="J32" s="70">
        <v>4.1660225062856489E-3</v>
      </c>
      <c r="K32" s="69">
        <v>1103</v>
      </c>
      <c r="L32" s="70">
        <v>4.487424633235421E-3</v>
      </c>
      <c r="M32" s="69">
        <v>28</v>
      </c>
      <c r="N32" s="70">
        <v>1.1391467790624822E-4</v>
      </c>
      <c r="O32" s="69">
        <v>3285</v>
      </c>
      <c r="P32" s="70">
        <v>1.3364632747215194E-2</v>
      </c>
      <c r="Q32" s="69">
        <v>14289</v>
      </c>
      <c r="R32" s="70">
        <v>5.8133101164370746E-2</v>
      </c>
      <c r="S32" s="69">
        <v>22831</v>
      </c>
      <c r="T32" s="70">
        <v>9.2885214688484041E-2</v>
      </c>
    </row>
    <row r="33" spans="1:20" ht="12.75" customHeight="1" x14ac:dyDescent="0.2">
      <c r="A33" s="63" t="s">
        <v>264</v>
      </c>
      <c r="B33" s="68"/>
      <c r="C33" s="69">
        <v>259184</v>
      </c>
      <c r="D33" s="70">
        <v>1</v>
      </c>
      <c r="E33" s="69">
        <v>196355</v>
      </c>
      <c r="F33" s="70">
        <v>0.75758920303722455</v>
      </c>
      <c r="G33" s="69">
        <v>36071</v>
      </c>
      <c r="H33" s="70">
        <v>0.13917139946910304</v>
      </c>
      <c r="I33" s="69">
        <v>1090</v>
      </c>
      <c r="J33" s="70">
        <v>4.2055065127477005E-3</v>
      </c>
      <c r="K33" s="69">
        <v>2852</v>
      </c>
      <c r="L33" s="70">
        <v>1.1003765664547194E-2</v>
      </c>
      <c r="M33" s="69">
        <v>103</v>
      </c>
      <c r="N33" s="70">
        <v>3.9740107414037903E-4</v>
      </c>
      <c r="O33" s="69">
        <v>6062</v>
      </c>
      <c r="P33" s="70">
        <v>2.3388789431446386E-2</v>
      </c>
      <c r="Q33" s="69">
        <v>16651</v>
      </c>
      <c r="R33" s="70">
        <v>6.4243934810790784E-2</v>
      </c>
      <c r="S33" s="69">
        <v>62829</v>
      </c>
      <c r="T33" s="70">
        <v>0.24241079696277548</v>
      </c>
    </row>
    <row r="34" spans="1:20" ht="12.75" customHeight="1" x14ac:dyDescent="0.2">
      <c r="A34" s="63" t="s">
        <v>265</v>
      </c>
      <c r="B34" s="68"/>
      <c r="C34" s="69">
        <v>243339</v>
      </c>
      <c r="D34" s="70">
        <v>1</v>
      </c>
      <c r="E34" s="69">
        <v>215069</v>
      </c>
      <c r="F34" s="70">
        <v>0.88382462326219802</v>
      </c>
      <c r="G34" s="69">
        <v>7468</v>
      </c>
      <c r="H34" s="70">
        <v>3.0689696267347199E-2</v>
      </c>
      <c r="I34" s="69">
        <v>3159</v>
      </c>
      <c r="J34" s="70">
        <v>1.2981889462848126E-2</v>
      </c>
      <c r="K34" s="69">
        <v>1900</v>
      </c>
      <c r="L34" s="70">
        <v>7.8080373470754789E-3</v>
      </c>
      <c r="M34" s="69">
        <v>92</v>
      </c>
      <c r="N34" s="70">
        <v>3.7807338733207585E-4</v>
      </c>
      <c r="O34" s="69">
        <v>3116</v>
      </c>
      <c r="P34" s="70">
        <v>1.2805181249203785E-2</v>
      </c>
      <c r="Q34" s="69">
        <v>12535</v>
      </c>
      <c r="R34" s="70">
        <v>5.151249902399533E-2</v>
      </c>
      <c r="S34" s="69">
        <v>28270</v>
      </c>
      <c r="T34" s="70">
        <v>0.116175376737802</v>
      </c>
    </row>
    <row r="35" spans="1:20" ht="12.75" customHeight="1" x14ac:dyDescent="0.2">
      <c r="A35" s="63" t="s">
        <v>266</v>
      </c>
      <c r="B35" s="68"/>
      <c r="C35" s="69">
        <v>252461</v>
      </c>
      <c r="D35" s="70">
        <v>0.99999999999999989</v>
      </c>
      <c r="E35" s="69">
        <v>200802</v>
      </c>
      <c r="F35" s="70">
        <v>0.79537829605364785</v>
      </c>
      <c r="G35" s="69">
        <v>24475</v>
      </c>
      <c r="H35" s="70">
        <v>9.6945666855474705E-2</v>
      </c>
      <c r="I35" s="69">
        <v>2032</v>
      </c>
      <c r="J35" s="70">
        <v>8.0487679285117311E-3</v>
      </c>
      <c r="K35" s="69">
        <v>1370</v>
      </c>
      <c r="L35" s="70">
        <v>5.4265807392032831E-3</v>
      </c>
      <c r="M35" s="69">
        <v>59</v>
      </c>
      <c r="N35" s="70">
        <v>2.3369946249123628E-4</v>
      </c>
      <c r="O35" s="69">
        <v>6200</v>
      </c>
      <c r="P35" s="70">
        <v>2.455824860077398E-2</v>
      </c>
      <c r="Q35" s="69">
        <v>17523</v>
      </c>
      <c r="R35" s="70">
        <v>6.9408740359897178E-2</v>
      </c>
      <c r="S35" s="69">
        <v>51659</v>
      </c>
      <c r="T35" s="70">
        <v>0.20462170394635212</v>
      </c>
    </row>
    <row r="36" spans="1:20" ht="12.75" customHeight="1" x14ac:dyDescent="0.2">
      <c r="A36" s="63" t="s">
        <v>267</v>
      </c>
      <c r="B36" s="68"/>
      <c r="C36" s="69">
        <v>253223</v>
      </c>
      <c r="D36" s="70">
        <v>1</v>
      </c>
      <c r="E36" s="69">
        <v>232680</v>
      </c>
      <c r="F36" s="70">
        <v>0.91887387796527176</v>
      </c>
      <c r="G36" s="69">
        <v>2436</v>
      </c>
      <c r="H36" s="70">
        <v>9.6199792277952643E-3</v>
      </c>
      <c r="I36" s="69">
        <v>2574</v>
      </c>
      <c r="J36" s="70">
        <v>1.0164953420502876E-2</v>
      </c>
      <c r="K36" s="69">
        <v>981</v>
      </c>
      <c r="L36" s="70">
        <v>3.8740556742476E-3</v>
      </c>
      <c r="M36" s="69">
        <v>60</v>
      </c>
      <c r="N36" s="70">
        <v>2.3694530117722323E-4</v>
      </c>
      <c r="O36" s="69">
        <v>2058</v>
      </c>
      <c r="P36" s="70">
        <v>8.1272238303787565E-3</v>
      </c>
      <c r="Q36" s="69">
        <v>12434</v>
      </c>
      <c r="R36" s="70">
        <v>4.910296458062656E-2</v>
      </c>
      <c r="S36" s="69">
        <v>20543</v>
      </c>
      <c r="T36" s="70">
        <v>8.1126122034728285E-2</v>
      </c>
    </row>
    <row r="37" spans="1:20" ht="12.75" customHeight="1" x14ac:dyDescent="0.2">
      <c r="A37" s="63" t="s">
        <v>268</v>
      </c>
      <c r="B37" s="68"/>
      <c r="C37" s="69">
        <v>243638</v>
      </c>
      <c r="D37" s="70">
        <v>1</v>
      </c>
      <c r="E37" s="69">
        <v>225159</v>
      </c>
      <c r="F37" s="70">
        <v>0.92415386762327711</v>
      </c>
      <c r="G37" s="69">
        <v>1523</v>
      </c>
      <c r="H37" s="70">
        <v>6.2510774181367438E-3</v>
      </c>
      <c r="I37" s="69">
        <v>1237</v>
      </c>
      <c r="J37" s="70">
        <v>5.0772047053415309E-3</v>
      </c>
      <c r="K37" s="69">
        <v>2331</v>
      </c>
      <c r="L37" s="70">
        <v>9.5674730542854563E-3</v>
      </c>
      <c r="M37" s="69">
        <v>113</v>
      </c>
      <c r="N37" s="70">
        <v>4.6380285505545111E-4</v>
      </c>
      <c r="O37" s="69">
        <v>1586</v>
      </c>
      <c r="P37" s="70">
        <v>6.5096577709552695E-3</v>
      </c>
      <c r="Q37" s="69">
        <v>11689</v>
      </c>
      <c r="R37" s="70">
        <v>4.7976916572948392E-2</v>
      </c>
      <c r="S37" s="69">
        <v>18479</v>
      </c>
      <c r="T37" s="70">
        <v>7.5846132376722844E-2</v>
      </c>
    </row>
    <row r="38" spans="1:20" ht="12.75" customHeight="1" x14ac:dyDescent="0.2">
      <c r="A38" s="63" t="s">
        <v>269</v>
      </c>
      <c r="B38" s="68"/>
      <c r="C38" s="69">
        <v>257372</v>
      </c>
      <c r="D38" s="70">
        <v>1</v>
      </c>
      <c r="E38" s="69">
        <v>223472</v>
      </c>
      <c r="F38" s="70">
        <v>0.86828404022193562</v>
      </c>
      <c r="G38" s="69">
        <v>3669</v>
      </c>
      <c r="H38" s="70">
        <v>1.4255629983059541E-2</v>
      </c>
      <c r="I38" s="69">
        <v>11127</v>
      </c>
      <c r="J38" s="70">
        <v>4.3233141134233717E-2</v>
      </c>
      <c r="K38" s="69">
        <v>1511</v>
      </c>
      <c r="L38" s="70">
        <v>5.8708795051520754E-3</v>
      </c>
      <c r="M38" s="69">
        <v>125</v>
      </c>
      <c r="N38" s="70">
        <v>4.8567831776572435E-4</v>
      </c>
      <c r="O38" s="69">
        <v>1908</v>
      </c>
      <c r="P38" s="70">
        <v>7.4133938423760161E-3</v>
      </c>
      <c r="Q38" s="69">
        <v>15560</v>
      </c>
      <c r="R38" s="70">
        <v>6.0457236995477365E-2</v>
      </c>
      <c r="S38" s="69">
        <v>33900</v>
      </c>
      <c r="T38" s="70">
        <v>0.13171595977806444</v>
      </c>
    </row>
    <row r="39" spans="1:20" ht="12.75" customHeight="1" x14ac:dyDescent="0.2">
      <c r="A39" s="63" t="s">
        <v>270</v>
      </c>
      <c r="B39" s="68"/>
      <c r="C39" s="69">
        <v>248650</v>
      </c>
      <c r="D39" s="70">
        <v>1</v>
      </c>
      <c r="E39" s="69">
        <v>224520</v>
      </c>
      <c r="F39" s="70">
        <v>0.90295596219585761</v>
      </c>
      <c r="G39" s="69">
        <v>2673</v>
      </c>
      <c r="H39" s="70">
        <v>1.0750050271465916E-2</v>
      </c>
      <c r="I39" s="69">
        <v>5759</v>
      </c>
      <c r="J39" s="70">
        <v>2.316106977679469E-2</v>
      </c>
      <c r="K39" s="69">
        <v>1819</v>
      </c>
      <c r="L39" s="70">
        <v>7.3155037200884777E-3</v>
      </c>
      <c r="M39" s="69">
        <v>79</v>
      </c>
      <c r="N39" s="70">
        <v>3.177156645887794E-4</v>
      </c>
      <c r="O39" s="69">
        <v>1278</v>
      </c>
      <c r="P39" s="70">
        <v>5.1397546752463301E-3</v>
      </c>
      <c r="Q39" s="69">
        <v>12522</v>
      </c>
      <c r="R39" s="70">
        <v>5.0359943695958177E-2</v>
      </c>
      <c r="S39" s="69">
        <v>24130</v>
      </c>
      <c r="T39" s="70">
        <v>9.7044037804142363E-2</v>
      </c>
    </row>
    <row r="41" spans="1:20" x14ac:dyDescent="0.2">
      <c r="A41" s="72" t="s">
        <v>272</v>
      </c>
      <c r="C41" s="15">
        <f>SUM(C2:C39)</f>
        <v>10077331</v>
      </c>
      <c r="D41" s="12">
        <f>F41+H41+J41+L41+N41+P41+R41</f>
        <v>1</v>
      </c>
      <c r="E41" s="15">
        <f>SUM(E2:E39)</f>
        <v>7444974</v>
      </c>
      <c r="F41" s="12">
        <f>E41/C41</f>
        <v>0.73878430707495868</v>
      </c>
      <c r="G41" s="15">
        <f>SUM(G2:G39)</f>
        <v>1376579</v>
      </c>
      <c r="H41" s="12">
        <f>G41/C41</f>
        <v>0.13660154658014112</v>
      </c>
      <c r="I41" s="15">
        <f>SUM(I2:I39)</f>
        <v>61261</v>
      </c>
      <c r="J41" s="12">
        <f>I41/C41</f>
        <v>6.0790897907392347E-3</v>
      </c>
      <c r="K41" s="15">
        <f>SUM(K2:K39)</f>
        <v>334300</v>
      </c>
      <c r="L41" s="12">
        <f>K41/C41</f>
        <v>3.3173466268002903E-2</v>
      </c>
      <c r="M41" s="15">
        <f>SUM(M2:M39)</f>
        <v>3051</v>
      </c>
      <c r="N41" s="12">
        <f>M41/C41</f>
        <v>3.0275873641542585E-4</v>
      </c>
      <c r="O41" s="15">
        <f>SUM(O2:O39)</f>
        <v>221851</v>
      </c>
      <c r="P41" s="12">
        <f>O41/C41</f>
        <v>2.2014856910029055E-2</v>
      </c>
      <c r="Q41" s="15">
        <f>SUM(Q2:Q39)</f>
        <v>635315</v>
      </c>
      <c r="R41" s="12">
        <f>Q41/C41</f>
        <v>6.3043974639713632E-2</v>
      </c>
      <c r="S41" s="15">
        <f>SUM(S2:S39)</f>
        <v>2632357</v>
      </c>
      <c r="T41" s="59">
        <f t="shared" ref="T41" si="0">S41/$C41</f>
        <v>0.26121569292504138</v>
      </c>
    </row>
    <row r="42" spans="1:20" x14ac:dyDescent="0.2">
      <c r="A42" s="72"/>
      <c r="D42" s="12"/>
      <c r="E42" s="15"/>
      <c r="F42" s="12"/>
      <c r="G42" s="15"/>
      <c r="H42" s="12"/>
      <c r="I42" s="15"/>
      <c r="J42" s="12"/>
      <c r="K42" s="15"/>
      <c r="L42" s="12"/>
      <c r="M42" s="15"/>
      <c r="N42" s="12"/>
      <c r="O42" s="15"/>
      <c r="P42" s="12"/>
      <c r="S42" s="15"/>
      <c r="T42" s="12"/>
    </row>
    <row r="43" spans="1:20" x14ac:dyDescent="0.2">
      <c r="A43" s="72"/>
      <c r="D43" s="12"/>
      <c r="E43" s="15"/>
      <c r="F43" s="12"/>
      <c r="G43" s="15"/>
      <c r="H43" s="12"/>
      <c r="I43" s="15"/>
      <c r="J43" s="12"/>
      <c r="K43" s="15"/>
      <c r="L43" s="12"/>
      <c r="M43" s="15"/>
      <c r="N43" s="12"/>
      <c r="O43" s="15"/>
      <c r="P43" s="12"/>
      <c r="S43" s="15"/>
      <c r="T43" s="12"/>
    </row>
    <row r="44" spans="1:20" x14ac:dyDescent="0.2">
      <c r="A44" s="72" t="s">
        <v>161</v>
      </c>
      <c r="D44" s="12"/>
      <c r="E44" s="15"/>
      <c r="F44" s="15">
        <f>COUNTIF(F$2:F$39,("&gt;90%"))</f>
        <v>6</v>
      </c>
      <c r="G44" s="15"/>
      <c r="H44" s="15">
        <f>COUNTIF(H$2:H$39,("&gt;90%"))</f>
        <v>0</v>
      </c>
      <c r="I44" s="15"/>
      <c r="J44" s="15">
        <f>COUNTIF(J$2:J$39,("&gt;90%"))</f>
        <v>0</v>
      </c>
      <c r="K44" s="15"/>
      <c r="L44" s="15">
        <f>COUNTIF(L$2:L$39,("&gt;90%"))</f>
        <v>0</v>
      </c>
      <c r="M44" s="15"/>
      <c r="N44" s="15">
        <f>COUNTIF(N$2:N$39,("&gt;90%"))</f>
        <v>0</v>
      </c>
      <c r="O44" s="15"/>
      <c r="P44" s="15">
        <f>COUNTIF(P$2:P$39,("&gt;90%"))</f>
        <v>0</v>
      </c>
      <c r="R44" s="15">
        <f>COUNTIF(R$2:R$39,("&gt;90%"))</f>
        <v>0</v>
      </c>
      <c r="S44" s="15"/>
      <c r="T44" s="15">
        <f>COUNTIF(T$2:T$39,("&gt;90%"))</f>
        <v>0</v>
      </c>
    </row>
    <row r="45" spans="1:20" x14ac:dyDescent="0.2">
      <c r="A45" s="72" t="s">
        <v>162</v>
      </c>
      <c r="D45" s="12"/>
      <c r="E45" s="15"/>
      <c r="F45" s="15">
        <f>COUNTIF(F$2:F$39,("&gt;80%"))-(F44)</f>
        <v>11</v>
      </c>
      <c r="G45" s="15"/>
      <c r="H45" s="15">
        <f>COUNTIF(H$2:H$39,("&gt;80%"))-(H44)</f>
        <v>0</v>
      </c>
      <c r="I45" s="15"/>
      <c r="J45" s="15">
        <f>COUNTIF(J$2:J$39,("&gt;80%"))-(J44)</f>
        <v>0</v>
      </c>
      <c r="K45" s="15"/>
      <c r="L45" s="15">
        <f>COUNTIF(L$2:L$39,("&gt;80%"))-(L44)</f>
        <v>0</v>
      </c>
      <c r="M45" s="15"/>
      <c r="N45" s="15">
        <f>COUNTIF(N$2:N$39,("&gt;80%"))-(N44)</f>
        <v>0</v>
      </c>
      <c r="O45" s="15"/>
      <c r="P45" s="15">
        <f>COUNTIF(P$2:P$39,("&gt;80%"))-(P44)</f>
        <v>0</v>
      </c>
      <c r="R45" s="15">
        <f>COUNTIF(R$2:R$39,("&gt;80%"))-(R44)</f>
        <v>0</v>
      </c>
      <c r="S45" s="15"/>
      <c r="T45" s="15">
        <f>COUNTIF(T$2:T$39,("&gt;80%"))-(T44)</f>
        <v>0</v>
      </c>
    </row>
    <row r="46" spans="1:20" x14ac:dyDescent="0.2">
      <c r="A46" s="72" t="s">
        <v>163</v>
      </c>
      <c r="D46" s="12"/>
      <c r="E46" s="15"/>
      <c r="F46" s="15">
        <f>COUNTIF(F$2:F$39,("&gt;70%"))-(SUM(F44:F$45))</f>
        <v>8</v>
      </c>
      <c r="G46" s="15"/>
      <c r="H46" s="15">
        <f>COUNTIF(H$2:H$39,("&gt;70%"))-(SUM(H44:H$45))</f>
        <v>0</v>
      </c>
      <c r="I46" s="15"/>
      <c r="J46" s="15">
        <f>COUNTIF(J$2:J$39,("&gt;70%"))-(SUM(J44:J$45))</f>
        <v>0</v>
      </c>
      <c r="K46" s="15"/>
      <c r="L46" s="15">
        <f>COUNTIF(L$2:L$39,("&gt;70%"))-(SUM(L44:L$45))</f>
        <v>0</v>
      </c>
      <c r="M46" s="15"/>
      <c r="N46" s="15">
        <f>COUNTIF(N$2:N$39,("&gt;70%"))-(SUM(N44:N$45))</f>
        <v>0</v>
      </c>
      <c r="O46" s="15"/>
      <c r="P46" s="15">
        <f>COUNTIF(P$2:P$39,("&gt;70%"))-(SUM(P44:P$45))</f>
        <v>0</v>
      </c>
      <c r="R46" s="15">
        <f>COUNTIF(R$2:R$39,("&gt;70%"))-(SUM(R44:R$45))</f>
        <v>0</v>
      </c>
      <c r="S46" s="15"/>
      <c r="T46" s="15">
        <f>COUNTIF(T$2:T$39,("&gt;70%"))-(SUM(T44:T$45))</f>
        <v>0</v>
      </c>
    </row>
    <row r="47" spans="1:20" x14ac:dyDescent="0.2">
      <c r="A47" s="72" t="s">
        <v>164</v>
      </c>
      <c r="D47" s="12"/>
      <c r="E47" s="15"/>
      <c r="F47" s="15">
        <f>COUNTIF(F$2:F$39,("&gt;65%"))-(SUM(F$44:F46))</f>
        <v>4</v>
      </c>
      <c r="G47" s="15"/>
      <c r="H47" s="15">
        <f>COUNTIF(H$2:H$39,("&gt;65%"))-(SUM(H$44:H46))</f>
        <v>0</v>
      </c>
      <c r="I47" s="15"/>
      <c r="J47" s="15">
        <f>COUNTIF(J$2:J$39,("&gt;65%"))-(SUM(J$44:J46))</f>
        <v>0</v>
      </c>
      <c r="K47" s="15"/>
      <c r="L47" s="15">
        <f>COUNTIF(L$2:L$39,("&gt;65%"))-(SUM(L$44:L46))</f>
        <v>0</v>
      </c>
      <c r="M47" s="15"/>
      <c r="N47" s="15">
        <f>COUNTIF(N$2:N$39,("&gt;65%"))-(SUM(N$44:N46))</f>
        <v>0</v>
      </c>
      <c r="O47" s="15"/>
      <c r="P47" s="15">
        <f>COUNTIF(P$2:P$39,("&gt;65%"))-(SUM(P$44:P46))</f>
        <v>0</v>
      </c>
      <c r="R47" s="15">
        <f>COUNTIF(R$2:R$39,("&gt;65%"))-(SUM(R$44:R46))</f>
        <v>0</v>
      </c>
      <c r="S47" s="15"/>
      <c r="T47" s="15">
        <f>COUNTIF(T$2:T$39,("&gt;65%"))-(SUM(T$44:T46))</f>
        <v>1</v>
      </c>
    </row>
    <row r="48" spans="1:20" x14ac:dyDescent="0.2">
      <c r="A48" s="72" t="s">
        <v>165</v>
      </c>
      <c r="D48" s="12"/>
      <c r="E48" s="15"/>
      <c r="F48" s="15">
        <f>COUNTIF(F$2:F$39,("&gt;60%"))-(SUM(F$44:F47))</f>
        <v>2</v>
      </c>
      <c r="G48" s="15"/>
      <c r="H48" s="15">
        <f>COUNTIF(H$2:H$39,("&gt;60%"))-(SUM(H$44:H47))</f>
        <v>0</v>
      </c>
      <c r="I48" s="15"/>
      <c r="J48" s="15">
        <f>COUNTIF(J$2:J$39,("&gt;60%"))-(SUM(J$44:J47))</f>
        <v>0</v>
      </c>
      <c r="K48" s="15"/>
      <c r="L48" s="15">
        <f>COUNTIF(L$2:L$39,("&gt;60%"))-(SUM(L$44:L47))</f>
        <v>0</v>
      </c>
      <c r="M48" s="15"/>
      <c r="N48" s="15">
        <f>COUNTIF(N$2:N$39,("&gt;60%"))-(SUM(N$44:N47))</f>
        <v>0</v>
      </c>
      <c r="O48" s="15"/>
      <c r="P48" s="15">
        <f>COUNTIF(P$2:P$39,("&gt;60%"))-(SUM(P$44:P47))</f>
        <v>0</v>
      </c>
      <c r="R48" s="15">
        <f>COUNTIF(R$2:R$39,("&gt;60%"))-(SUM(R$44:R47))</f>
        <v>0</v>
      </c>
      <c r="S48" s="15"/>
      <c r="T48" s="15">
        <f>COUNTIF(T$2:T$39,("&gt;60%"))-(SUM(T$44:T47))</f>
        <v>2</v>
      </c>
    </row>
    <row r="49" spans="1:20" x14ac:dyDescent="0.2">
      <c r="A49" s="72" t="s">
        <v>166</v>
      </c>
      <c r="D49" s="12"/>
      <c r="E49" s="15"/>
      <c r="F49" s="15">
        <f>COUNTIF(F$2:F$39,("&gt;55%"))-(SUM(F$44:F48))</f>
        <v>1</v>
      </c>
      <c r="G49" s="15"/>
      <c r="H49" s="15">
        <f>COUNTIF(H$2:H$39,("&gt;55%"))-(SUM(H$44:H48))</f>
        <v>0</v>
      </c>
      <c r="I49" s="15"/>
      <c r="J49" s="15">
        <f>COUNTIF(J$2:J$39,("&gt;55%"))-(SUM(J$44:J48))</f>
        <v>0</v>
      </c>
      <c r="K49" s="15"/>
      <c r="L49" s="15">
        <f>COUNTIF(L$2:L$39,("&gt;55%"))-(SUM(L$44:L48))</f>
        <v>0</v>
      </c>
      <c r="M49" s="15"/>
      <c r="N49" s="15">
        <f>COUNTIF(N$2:N$39,("&gt;55%"))-(SUM(N$44:N48))</f>
        <v>0</v>
      </c>
      <c r="O49" s="15"/>
      <c r="P49" s="15">
        <f>COUNTIF(P$2:P$39,("&gt;55%"))-(SUM(P$44:P48))</f>
        <v>0</v>
      </c>
      <c r="R49" s="15">
        <f>COUNTIF(R$2:R$39,("&gt;55%"))-(SUM(R$44:R48))</f>
        <v>0</v>
      </c>
      <c r="S49" s="15"/>
      <c r="T49" s="15">
        <f>COUNTIF(T$2:T$39,("&gt;55%"))-(SUM(T$44:T48))</f>
        <v>2</v>
      </c>
    </row>
    <row r="50" spans="1:20" ht="13.5" thickBot="1" x14ac:dyDescent="0.25">
      <c r="A50" s="73" t="s">
        <v>167</v>
      </c>
      <c r="B50" s="31"/>
      <c r="C50" s="32"/>
      <c r="D50" s="33"/>
      <c r="E50" s="32"/>
      <c r="F50" s="32">
        <f>COUNTIF(F$2:F$39,("&gt;50%"))-(SUM(F$44:F49))</f>
        <v>1</v>
      </c>
      <c r="G50" s="32"/>
      <c r="H50" s="32">
        <f>COUNTIF(H$2:H$39,("&gt;50%"))-(SUM(H$44:H49))</f>
        <v>1</v>
      </c>
      <c r="I50" s="32"/>
      <c r="J50" s="32">
        <f>COUNTIF(J$2:J$39,("&gt;50%"))-(SUM(J$44:J49))</f>
        <v>0</v>
      </c>
      <c r="K50" s="32"/>
      <c r="L50" s="32">
        <f>COUNTIF(L$2:L$39,("&gt;50%"))-(SUM(L$44:L49))</f>
        <v>0</v>
      </c>
      <c r="M50" s="32"/>
      <c r="N50" s="32">
        <f>COUNTIF(N$2:N$39,("&gt;50%"))-(SUM(N$44:N49))</f>
        <v>0</v>
      </c>
      <c r="O50" s="32"/>
      <c r="P50" s="32">
        <f>COUNTIF(P$2:P$39,("&gt;50%"))-(SUM(P$44:P49))</f>
        <v>0</v>
      </c>
      <c r="Q50" s="32"/>
      <c r="R50" s="32">
        <f>COUNTIF(R$2:R$39,("&gt;50%"))-(SUM(R$44:R49))</f>
        <v>0</v>
      </c>
      <c r="S50" s="32"/>
      <c r="T50" s="32">
        <f>COUNTIF(T$2:T$39,("&gt;50%"))-(SUM(T$44:T49))</f>
        <v>0</v>
      </c>
    </row>
    <row r="51" spans="1:20" ht="13.5" thickTop="1" x14ac:dyDescent="0.2">
      <c r="A51" s="72" t="s">
        <v>168</v>
      </c>
      <c r="D51" s="12"/>
      <c r="E51" s="15"/>
      <c r="F51" s="15">
        <f>COUNTIF(F$2:F$39,("&gt;45%"))-(SUM(F$44:F50))</f>
        <v>0</v>
      </c>
      <c r="G51" s="15"/>
      <c r="H51" s="15">
        <f>COUNTIF(H$2:H$39,("&gt;45%"))-(SUM(H$44:H50))</f>
        <v>3</v>
      </c>
      <c r="I51" s="15"/>
      <c r="J51" s="15">
        <f>COUNTIF(J$2:J$39,("&gt;45%"))-(SUM(J$44:J50))</f>
        <v>0</v>
      </c>
      <c r="K51" s="15"/>
      <c r="L51" s="15">
        <f>COUNTIF(L$2:L$39,("&gt;45%"))-(SUM(L$44:L50))</f>
        <v>0</v>
      </c>
      <c r="M51" s="15"/>
      <c r="N51" s="15">
        <f>COUNTIF(N$2:N$39,("&gt;45%"))-(SUM(N$44:N50))</f>
        <v>0</v>
      </c>
      <c r="O51" s="15"/>
      <c r="P51" s="15">
        <f>COUNTIF(P$2:P$39,("&gt;45%"))-(SUM(P$44:P50))</f>
        <v>0</v>
      </c>
      <c r="R51" s="15">
        <f>COUNTIF(R$2:R$39,("&gt;45%"))-(SUM(R$44:R50))</f>
        <v>0</v>
      </c>
      <c r="S51" s="15"/>
      <c r="T51" s="15">
        <f>COUNTIF(T$2:T$39,("&gt;45%"))-(SUM(T$44:T50))</f>
        <v>1</v>
      </c>
    </row>
    <row r="52" spans="1:20" x14ac:dyDescent="0.2">
      <c r="A52" s="72" t="s">
        <v>273</v>
      </c>
      <c r="D52" s="12"/>
      <c r="E52" s="15"/>
      <c r="F52" s="15">
        <f>COUNTIF(F$2:F$39,("&gt;40%"))-(SUM(F$44:F51))</f>
        <v>2</v>
      </c>
      <c r="G52" s="15"/>
      <c r="H52" s="15">
        <f>COUNTIF(H$2:H$39,("&gt;40%"))-(SUM(H$44:H51))</f>
        <v>1</v>
      </c>
      <c r="I52" s="15"/>
      <c r="J52" s="15">
        <f>COUNTIF(J$2:J$39,("&gt;40%"))-(SUM(J$44:J51))</f>
        <v>0</v>
      </c>
      <c r="K52" s="15"/>
      <c r="L52" s="15">
        <f>COUNTIF(L$2:L$39,("&gt;40%"))-(SUM(L$44:L51))</f>
        <v>0</v>
      </c>
      <c r="M52" s="15"/>
      <c r="N52" s="15">
        <f>COUNTIF(N$2:N$39,("&gt;40%"))-(SUM(N$44:N51))</f>
        <v>0</v>
      </c>
      <c r="O52" s="15"/>
      <c r="P52" s="15">
        <f>COUNTIF(P$2:P$39,("&gt;40%"))-(SUM(P$44:P51))</f>
        <v>0</v>
      </c>
      <c r="R52" s="15">
        <f>COUNTIF(R$2:R$39,("&gt;40%"))-(SUM(R$44:R51))</f>
        <v>0</v>
      </c>
      <c r="S52" s="15"/>
      <c r="T52" s="15">
        <f>COUNTIF(T$2:T$39,("&gt;40%"))-(SUM(T$44:T51))</f>
        <v>1</v>
      </c>
    </row>
    <row r="53" spans="1:20" x14ac:dyDescent="0.2">
      <c r="A53" s="72" t="s">
        <v>169</v>
      </c>
      <c r="D53" s="12"/>
      <c r="E53" s="15"/>
      <c r="F53" s="15">
        <f>COUNTIF(F$2:F$39,("&gt;35%"))-(SUM(F$44:F52))</f>
        <v>2</v>
      </c>
      <c r="G53" s="15"/>
      <c r="H53" s="15">
        <f>COUNTIF(H$2:H$39,("&gt;35%"))-(SUM(H$44:H52))</f>
        <v>0</v>
      </c>
      <c r="I53" s="15"/>
      <c r="J53" s="15">
        <f>COUNTIF(J$2:J$39,("&gt;35%"))-(SUM(J$44:J52))</f>
        <v>0</v>
      </c>
      <c r="K53" s="15"/>
      <c r="L53" s="15">
        <f>COUNTIF(L$2:L$39,("&gt;35%"))-(SUM(L$44:L52))</f>
        <v>0</v>
      </c>
      <c r="M53" s="15"/>
      <c r="N53" s="15">
        <f>COUNTIF(N$2:N$39,("&gt;35%"))-(SUM(N$44:N52))</f>
        <v>0</v>
      </c>
      <c r="O53" s="15"/>
      <c r="P53" s="15">
        <f>COUNTIF(P$2:P$39,("&gt;35%"))-(SUM(P$44:P52))</f>
        <v>0</v>
      </c>
      <c r="R53" s="15">
        <f>COUNTIF(R$2:R$39,("&gt;35%"))-(SUM(R$44:R52))</f>
        <v>0</v>
      </c>
      <c r="S53" s="15"/>
      <c r="T53" s="15">
        <f>COUNTIF(T$2:T$39,("&gt;35%"))-(SUM(T$44:T52))</f>
        <v>2</v>
      </c>
    </row>
    <row r="54" spans="1:20" x14ac:dyDescent="0.2">
      <c r="A54" s="72" t="s">
        <v>274</v>
      </c>
      <c r="D54" s="12"/>
      <c r="E54" s="15"/>
      <c r="F54" s="15">
        <f>COUNTIF(F$2:F$39,("&gt;30%"))-(SUM(F$44:F53))</f>
        <v>1</v>
      </c>
      <c r="G54" s="15"/>
      <c r="H54" s="15">
        <f>COUNTIF(H$2:H$39,("&gt;30%"))-(SUM(H$44:H53))</f>
        <v>2</v>
      </c>
      <c r="I54" s="15"/>
      <c r="J54" s="15">
        <f>COUNTIF(J$2:J$39,("&gt;30%"))-(SUM(J$44:J53))</f>
        <v>0</v>
      </c>
      <c r="K54" s="15"/>
      <c r="L54" s="15">
        <f>COUNTIF(L$2:L$39,("&gt;30%"))-(SUM(L$44:L53))</f>
        <v>0</v>
      </c>
      <c r="M54" s="15"/>
      <c r="N54" s="15">
        <f>COUNTIF(N$2:N$39,("&gt;30%"))-(SUM(N$44:N53))</f>
        <v>0</v>
      </c>
      <c r="O54" s="15"/>
      <c r="P54" s="15">
        <f>COUNTIF(P$2:P$39,("&gt;30%"))-(SUM(P$44:P53))</f>
        <v>0</v>
      </c>
      <c r="R54" s="15">
        <f>COUNTIF(R$2:R$39,("&gt;30%"))-(SUM(R$44:R53))</f>
        <v>0</v>
      </c>
      <c r="S54" s="15"/>
      <c r="T54" s="15">
        <f>COUNTIF(T$2:T$39,("&gt;30%"))-(SUM(T$44:T53))</f>
        <v>4</v>
      </c>
    </row>
    <row r="55" spans="1:20" x14ac:dyDescent="0.2">
      <c r="A55" s="72" t="s">
        <v>170</v>
      </c>
      <c r="D55" s="12"/>
      <c r="E55" s="15"/>
      <c r="F55" s="15">
        <f>COUNTIF(F$2:F$39,("&gt;20%"))-(SUM(F$44:F54))</f>
        <v>0</v>
      </c>
      <c r="G55" s="15"/>
      <c r="H55" s="15">
        <f>COUNTIF(H$2:H$39,("&gt;20%"))-(SUM(H$44:H54))</f>
        <v>2</v>
      </c>
      <c r="I55" s="15"/>
      <c r="J55" s="15">
        <f>COUNTIF(J$2:J$39,("&gt;20%"))-(SUM(J$44:J54))</f>
        <v>0</v>
      </c>
      <c r="K55" s="15"/>
      <c r="L55" s="15">
        <f>COUNTIF(L$2:L$39,("&gt;20%"))-(SUM(L$44:L54))</f>
        <v>0</v>
      </c>
      <c r="M55" s="15"/>
      <c r="N55" s="15">
        <f>COUNTIF(N$2:N$39,("&gt;20%"))-(SUM(N$44:N54))</f>
        <v>0</v>
      </c>
      <c r="O55" s="15"/>
      <c r="P55" s="15">
        <f>COUNTIF(P$2:P$39,("&gt;20%"))-(SUM(P$44:P54))</f>
        <v>0</v>
      </c>
      <c r="R55" s="15">
        <f>COUNTIF(R$2:R$39,("&gt;20%"))-(SUM(R$44:R54))</f>
        <v>0</v>
      </c>
      <c r="S55" s="15"/>
      <c r="T55" s="15">
        <f>COUNTIF(T$2:T$39,("&gt;20%"))-(SUM(T$44:T54))</f>
        <v>8</v>
      </c>
    </row>
    <row r="56" spans="1:20" x14ac:dyDescent="0.2">
      <c r="A56" s="72" t="s">
        <v>171</v>
      </c>
      <c r="D56" s="12"/>
      <c r="E56" s="15"/>
      <c r="F56" s="15">
        <f>COUNTIF(F$2:F$39,("&gt;10%"))-(SUM(F$44:F55))</f>
        <v>0</v>
      </c>
      <c r="G56" s="15"/>
      <c r="H56" s="15">
        <f>COUNTIF(H$2:H$39,("&gt;10%"))-(SUM(H$44:H55))</f>
        <v>6</v>
      </c>
      <c r="I56" s="15"/>
      <c r="J56" s="15">
        <f>COUNTIF(J$2:J$39,("&gt;10%"))-(SUM(J$44:J55))</f>
        <v>0</v>
      </c>
      <c r="K56" s="15"/>
      <c r="L56" s="15">
        <f>COUNTIF(L$2:L$39,("&gt;10%"))-(SUM(L$44:L55))</f>
        <v>4</v>
      </c>
      <c r="M56" s="15"/>
      <c r="N56" s="15">
        <f>COUNTIF(N$2:N$39,("&gt;10%"))-(SUM(N$44:N55))</f>
        <v>0</v>
      </c>
      <c r="O56" s="15"/>
      <c r="P56" s="15">
        <f>COUNTIF(P$2:P$39,("&gt;10%"))-(SUM(P$44:P55))</f>
        <v>0</v>
      </c>
      <c r="R56" s="15">
        <f>COUNTIF(R$2:R$39,("&gt;10%"))-(SUM(R$44:R55))</f>
        <v>0</v>
      </c>
      <c r="S56" s="15"/>
      <c r="T56" s="15">
        <f>COUNTIF(T$2:T$39,("&gt;10%"))-(SUM(T$44:T55))</f>
        <v>11</v>
      </c>
    </row>
    <row r="57" spans="1:20" x14ac:dyDescent="0.2">
      <c r="A57" s="72" t="s">
        <v>172</v>
      </c>
      <c r="D57" s="12"/>
      <c r="E57" s="15"/>
      <c r="F57" s="15">
        <f>COUNTIF(F$2:F$39,("&lt;10%"))</f>
        <v>0</v>
      </c>
      <c r="G57" s="15"/>
      <c r="H57" s="15">
        <f>COUNTIF(H$2:H$39,("&lt;10%"))</f>
        <v>23</v>
      </c>
      <c r="I57" s="15"/>
      <c r="J57" s="15">
        <f>COUNTIF(J$2:J$39,("&lt;10%"))</f>
        <v>38</v>
      </c>
      <c r="K57" s="15"/>
      <c r="L57" s="15">
        <f>COUNTIF(L$2:L$39,("&lt;10%"))</f>
        <v>34</v>
      </c>
      <c r="M57" s="15"/>
      <c r="N57" s="15">
        <f>COUNTIF(N$2:N$39,("&lt;10%"))</f>
        <v>38</v>
      </c>
      <c r="O57" s="15"/>
      <c r="P57" s="15">
        <f>COUNTIF(P$2:P$39,("&lt;10%"))</f>
        <v>38</v>
      </c>
      <c r="R57" s="15">
        <f>COUNTIF(R$2:R$39,("&lt;10%"))</f>
        <v>38</v>
      </c>
      <c r="S57" s="15"/>
      <c r="T57" s="15">
        <f>COUNTIF(T$2:T$39,("&lt;10%"))</f>
        <v>6</v>
      </c>
    </row>
    <row r="58" spans="1:20" x14ac:dyDescent="0.2">
      <c r="D58" s="12"/>
      <c r="E58" s="15"/>
      <c r="F58" s="12"/>
      <c r="G58" s="15"/>
      <c r="H58" s="12"/>
      <c r="I58" s="15"/>
      <c r="J58" s="12"/>
      <c r="K58" s="15"/>
      <c r="L58" s="12"/>
      <c r="M58" s="15"/>
      <c r="N58" s="12"/>
      <c r="O58" s="15"/>
      <c r="P58" s="12"/>
    </row>
  </sheetData>
  <phoneticPr fontId="5" type="noConversion"/>
  <printOptions headings="1" gridLines="1"/>
  <pageMargins left="0.25" right="0.25" top="0.75" bottom="0.75" header="0.3" footer="0.3"/>
  <pageSetup scale="70" fitToHeight="0" orientation="landscape" r:id="rId1"/>
  <headerFooter alignWithMargins="0">
    <oddHeader>&amp;C&amp;F
&amp;A</oddHeader>
    <oddFooter>&amp;CPrepared by Election Data Services, Inc. 
 -- &amp;T &amp;D&amp;RPage 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IR131"/>
  <sheetViews>
    <sheetView view="pageBreakPreview" zoomScaleNormal="100" zoomScaleSheetLayoutView="100" workbookViewId="0">
      <pane xSplit="1" ySplit="1" topLeftCell="B26" activePane="bottomRight" state="frozen"/>
      <selection activeCell="B2" sqref="B2"/>
      <selection pane="topRight" activeCell="B2" sqref="B2"/>
      <selection pane="bottomLeft" activeCell="B2" sqref="B2"/>
      <selection pane="bottomRight" activeCell="F45" sqref="F45"/>
    </sheetView>
  </sheetViews>
  <sheetFormatPr defaultColWidth="9.140625" defaultRowHeight="12.75" x14ac:dyDescent="0.2"/>
  <cols>
    <col min="1" max="1" width="17.7109375" style="4" bestFit="1" customWidth="1"/>
    <col min="2" max="2" width="4.28515625" style="5" customWidth="1"/>
    <col min="3" max="3" width="9.85546875" style="15" customWidth="1"/>
    <col min="4" max="4" width="10" style="5" customWidth="1"/>
    <col min="5" max="5" width="12.42578125" style="5" customWidth="1"/>
    <col min="6" max="6" width="12.85546875" style="5" customWidth="1"/>
    <col min="7" max="7" width="11.140625" style="5" customWidth="1"/>
    <col min="8" max="9" width="11.28515625" style="5" customWidth="1"/>
    <col min="10" max="10" width="12" style="5" customWidth="1"/>
    <col min="11" max="11" width="11.28515625" style="5" customWidth="1"/>
    <col min="12" max="12" width="12" style="5" customWidth="1"/>
    <col min="13" max="13" width="10.5703125" style="5" customWidth="1"/>
    <col min="14" max="15" width="11.28515625" style="5" customWidth="1"/>
    <col min="16" max="16" width="12" style="5" customWidth="1"/>
    <col min="17" max="18" width="9.140625" style="5" customWidth="1"/>
    <col min="19" max="19" width="9.140625" style="15" customWidth="1"/>
    <col min="20" max="20" width="10.140625" style="12" customWidth="1"/>
    <col min="21" max="21" width="10.140625" style="5" customWidth="1"/>
    <col min="22" max="22" width="11.28515625" style="5" customWidth="1"/>
    <col min="23" max="252" width="9.140625" style="5" customWidth="1"/>
  </cols>
  <sheetData>
    <row r="1" spans="1:252" s="6" customFormat="1" ht="13.5" customHeight="1" x14ac:dyDescent="0.2">
      <c r="A1" s="1" t="s">
        <v>0</v>
      </c>
      <c r="B1" s="2"/>
      <c r="C1" s="17" t="s">
        <v>5</v>
      </c>
      <c r="D1" s="13" t="s">
        <v>6</v>
      </c>
      <c r="E1" s="2" t="s">
        <v>21</v>
      </c>
      <c r="F1" s="13" t="s">
        <v>22</v>
      </c>
      <c r="G1" s="7" t="s">
        <v>23</v>
      </c>
      <c r="H1" s="14" t="s">
        <v>24</v>
      </c>
      <c r="I1" s="8" t="s">
        <v>25</v>
      </c>
      <c r="J1" s="14" t="s">
        <v>26</v>
      </c>
      <c r="K1" s="7" t="s">
        <v>27</v>
      </c>
      <c r="L1" s="14" t="s">
        <v>28</v>
      </c>
      <c r="M1" s="8" t="s">
        <v>29</v>
      </c>
      <c r="N1" s="14" t="s">
        <v>30</v>
      </c>
      <c r="O1" s="7" t="s">
        <v>31</v>
      </c>
      <c r="P1" s="14" t="s">
        <v>32</v>
      </c>
      <c r="Q1" s="7" t="s">
        <v>33</v>
      </c>
      <c r="R1" s="14" t="s">
        <v>34</v>
      </c>
      <c r="S1" s="18" t="s">
        <v>35</v>
      </c>
      <c r="T1" s="19" t="s">
        <v>36</v>
      </c>
      <c r="U1" s="61" t="s">
        <v>232</v>
      </c>
      <c r="V1" s="60" t="s">
        <v>231</v>
      </c>
      <c r="W1" s="3"/>
      <c r="X1" s="3"/>
    </row>
    <row r="2" spans="1:252" ht="12.75" customHeight="1" x14ac:dyDescent="0.2">
      <c r="A2" s="63" t="s">
        <v>233</v>
      </c>
      <c r="B2"/>
      <c r="C2" s="35">
        <v>239207</v>
      </c>
      <c r="D2" s="59">
        <v>0.99999999999999989</v>
      </c>
      <c r="E2" s="35">
        <v>103511</v>
      </c>
      <c r="F2" s="59">
        <v>0.43272563093889393</v>
      </c>
      <c r="G2" s="35">
        <v>106473</v>
      </c>
      <c r="H2" s="59">
        <v>0.44510821171621234</v>
      </c>
      <c r="I2" s="35">
        <v>678</v>
      </c>
      <c r="J2" s="59">
        <v>2.8343652150647765E-3</v>
      </c>
      <c r="K2" s="35">
        <v>4204</v>
      </c>
      <c r="L2" s="59">
        <v>1.7574736525268909E-2</v>
      </c>
      <c r="M2" s="35">
        <v>47</v>
      </c>
      <c r="N2" s="59">
        <v>1.9648254440714528E-4</v>
      </c>
      <c r="O2" s="35">
        <v>1019</v>
      </c>
      <c r="P2" s="59">
        <v>4.2599087819336391E-3</v>
      </c>
      <c r="Q2" s="35">
        <v>14149</v>
      </c>
      <c r="R2" s="59">
        <v>5.9149606825887199E-2</v>
      </c>
      <c r="S2" s="35">
        <v>9126</v>
      </c>
      <c r="T2" s="59">
        <v>3.8151057452332084E-2</v>
      </c>
      <c r="U2" s="35">
        <v>135696</v>
      </c>
      <c r="V2" s="59">
        <v>0.56727436906110607</v>
      </c>
    </row>
    <row r="3" spans="1:252" ht="12.75" customHeight="1" x14ac:dyDescent="0.2">
      <c r="A3" s="63" t="s">
        <v>234</v>
      </c>
      <c r="B3"/>
      <c r="C3" s="35">
        <v>231980</v>
      </c>
      <c r="D3" s="59">
        <v>1.0000000000000002</v>
      </c>
      <c r="E3" s="35">
        <v>72181</v>
      </c>
      <c r="F3" s="59">
        <v>0.31115182343305459</v>
      </c>
      <c r="G3" s="35">
        <v>114340</v>
      </c>
      <c r="H3" s="59">
        <v>0.49288731787223039</v>
      </c>
      <c r="I3" s="35">
        <v>429</v>
      </c>
      <c r="J3" s="59">
        <v>1.8492973532201053E-3</v>
      </c>
      <c r="K3" s="35">
        <v>14995</v>
      </c>
      <c r="L3" s="59">
        <v>6.4639193033882228E-2</v>
      </c>
      <c r="M3" s="35">
        <v>34</v>
      </c>
      <c r="N3" s="59">
        <v>1.4656435899646522E-4</v>
      </c>
      <c r="O3" s="35">
        <v>976</v>
      </c>
      <c r="P3" s="59">
        <v>4.2072592464867664E-3</v>
      </c>
      <c r="Q3" s="35">
        <v>21169</v>
      </c>
      <c r="R3" s="59">
        <v>9.1253556341063885E-2</v>
      </c>
      <c r="S3" s="35">
        <v>7856</v>
      </c>
      <c r="T3" s="59">
        <v>3.3864988361065607E-2</v>
      </c>
      <c r="U3" s="35">
        <v>159799</v>
      </c>
      <c r="V3" s="59">
        <v>0.68884817656694541</v>
      </c>
    </row>
    <row r="4" spans="1:252" ht="12.75" customHeight="1" x14ac:dyDescent="0.2">
      <c r="A4" s="63" t="s">
        <v>235</v>
      </c>
      <c r="B4"/>
      <c r="C4" s="35">
        <v>259777</v>
      </c>
      <c r="D4" s="59">
        <v>1</v>
      </c>
      <c r="E4" s="35">
        <v>113616</v>
      </c>
      <c r="F4" s="59">
        <v>0.4373597354654184</v>
      </c>
      <c r="G4" s="35">
        <v>119750</v>
      </c>
      <c r="H4" s="59">
        <v>0.46097229546880591</v>
      </c>
      <c r="I4" s="35">
        <v>433</v>
      </c>
      <c r="J4" s="59">
        <v>1.66681422912729E-3</v>
      </c>
      <c r="K4" s="35">
        <v>3234</v>
      </c>
      <c r="L4" s="59">
        <v>1.244913906927865E-2</v>
      </c>
      <c r="M4" s="35">
        <v>36</v>
      </c>
      <c r="N4" s="59">
        <v>1.385803978027308E-4</v>
      </c>
      <c r="O4" s="35">
        <v>1330</v>
      </c>
      <c r="P4" s="59">
        <v>5.1197758077119989E-3</v>
      </c>
      <c r="Q4" s="35">
        <v>11841</v>
      </c>
      <c r="R4" s="59">
        <v>4.5581402510614877E-2</v>
      </c>
      <c r="S4" s="35">
        <v>9537</v>
      </c>
      <c r="T4" s="59">
        <v>3.6712257051240101E-2</v>
      </c>
      <c r="U4" s="35">
        <v>146161</v>
      </c>
      <c r="V4" s="59">
        <v>0.5626402645345816</v>
      </c>
    </row>
    <row r="5" spans="1:252" s="52" customFormat="1" ht="12.75" customHeight="1" x14ac:dyDescent="0.2">
      <c r="A5" s="63" t="s">
        <v>236</v>
      </c>
      <c r="B5"/>
      <c r="C5" s="35">
        <v>235802</v>
      </c>
      <c r="D5" s="59">
        <v>1</v>
      </c>
      <c r="E5" s="35">
        <v>80303</v>
      </c>
      <c r="F5" s="59">
        <v>0.34055266706813342</v>
      </c>
      <c r="G5" s="35">
        <v>106977</v>
      </c>
      <c r="H5" s="59">
        <v>0.45367299683632878</v>
      </c>
      <c r="I5" s="35">
        <v>617</v>
      </c>
      <c r="J5" s="59">
        <v>2.6166020644438977E-3</v>
      </c>
      <c r="K5" s="35">
        <v>1765</v>
      </c>
      <c r="L5" s="59">
        <v>7.4850934258403239E-3</v>
      </c>
      <c r="M5" s="35">
        <v>72</v>
      </c>
      <c r="N5" s="59">
        <v>3.0534092162068176E-4</v>
      </c>
      <c r="O5" s="35">
        <v>1058</v>
      </c>
      <c r="P5" s="59">
        <v>4.4868152093705737E-3</v>
      </c>
      <c r="Q5" s="35">
        <v>36430</v>
      </c>
      <c r="R5" s="59">
        <v>0.15449402464779774</v>
      </c>
      <c r="S5" s="35">
        <v>8580</v>
      </c>
      <c r="T5" s="59">
        <v>3.6386459826464573E-2</v>
      </c>
      <c r="U5" s="35">
        <v>155499</v>
      </c>
      <c r="V5" s="59">
        <v>0.65944733293186653</v>
      </c>
      <c r="W5" s="51"/>
      <c r="X5" s="51"/>
      <c r="Y5" s="51"/>
      <c r="Z5" s="51"/>
      <c r="AA5" s="51"/>
      <c r="AB5" s="51"/>
      <c r="AC5" s="51"/>
      <c r="AD5" s="51"/>
      <c r="AE5" s="51"/>
      <c r="AF5" s="51"/>
      <c r="AG5" s="51"/>
      <c r="AH5" s="51"/>
      <c r="AI5" s="51"/>
      <c r="AJ5" s="51"/>
      <c r="AK5" s="51"/>
      <c r="AL5" s="51"/>
      <c r="AM5" s="51"/>
      <c r="AN5" s="51"/>
      <c r="AO5" s="51"/>
      <c r="AP5" s="51"/>
      <c r="AQ5" s="51"/>
      <c r="AR5" s="51"/>
      <c r="AS5" s="51"/>
      <c r="AT5" s="51"/>
      <c r="AU5" s="51"/>
      <c r="AV5" s="51"/>
      <c r="AW5" s="51"/>
      <c r="AX5" s="51"/>
      <c r="AY5" s="51"/>
      <c r="AZ5" s="51"/>
      <c r="BA5" s="51"/>
      <c r="BB5" s="51"/>
      <c r="BC5" s="51"/>
      <c r="BD5" s="51"/>
      <c r="BE5" s="51"/>
      <c r="BF5" s="51"/>
      <c r="BG5" s="51"/>
      <c r="BH5" s="51"/>
      <c r="BI5" s="51"/>
      <c r="BJ5" s="51"/>
      <c r="BK5" s="51"/>
      <c r="BL5" s="51"/>
      <c r="BM5" s="51"/>
      <c r="BN5" s="51"/>
      <c r="BO5" s="51"/>
      <c r="BP5" s="51"/>
      <c r="BQ5" s="51"/>
      <c r="BR5" s="51"/>
      <c r="BS5" s="51"/>
      <c r="BT5" s="51"/>
      <c r="BU5" s="51"/>
      <c r="BV5" s="51"/>
      <c r="BW5" s="51"/>
      <c r="BX5" s="51"/>
      <c r="BY5" s="51"/>
      <c r="BZ5" s="51"/>
      <c r="CA5" s="51"/>
      <c r="CB5" s="51"/>
      <c r="CC5" s="51"/>
      <c r="CD5" s="51"/>
      <c r="CE5" s="51"/>
      <c r="CF5" s="51"/>
      <c r="CG5" s="51"/>
      <c r="CH5" s="51"/>
      <c r="CI5" s="51"/>
      <c r="CJ5" s="51"/>
      <c r="CK5" s="51"/>
      <c r="CL5" s="51"/>
      <c r="CM5" s="51"/>
      <c r="CN5" s="51"/>
      <c r="CO5" s="51"/>
      <c r="CP5" s="51"/>
      <c r="CQ5" s="51"/>
      <c r="CR5" s="51"/>
      <c r="CS5" s="51"/>
      <c r="CT5" s="51"/>
      <c r="CU5" s="51"/>
      <c r="CV5" s="51"/>
      <c r="CW5" s="51"/>
      <c r="CX5" s="51"/>
      <c r="CY5" s="51"/>
      <c r="CZ5" s="51"/>
      <c r="DA5" s="51"/>
      <c r="DB5" s="51"/>
      <c r="DC5" s="51"/>
      <c r="DD5" s="51"/>
      <c r="DE5" s="51"/>
      <c r="DF5" s="51"/>
      <c r="DG5" s="51"/>
      <c r="DH5" s="51"/>
      <c r="DI5" s="51"/>
      <c r="DJ5" s="51"/>
      <c r="DK5" s="51"/>
      <c r="DL5" s="51"/>
      <c r="DM5" s="51"/>
      <c r="DN5" s="51"/>
      <c r="DO5" s="51"/>
      <c r="DP5" s="51"/>
      <c r="DQ5" s="51"/>
      <c r="DR5" s="51"/>
      <c r="DS5" s="51"/>
      <c r="DT5" s="51"/>
      <c r="DU5" s="51"/>
      <c r="DV5" s="51"/>
      <c r="DW5" s="51"/>
      <c r="DX5" s="51"/>
      <c r="DY5" s="51"/>
      <c r="DZ5" s="51"/>
      <c r="EA5" s="51"/>
      <c r="EB5" s="51"/>
      <c r="EC5" s="51"/>
      <c r="ED5" s="51"/>
      <c r="EE5" s="51"/>
      <c r="EF5" s="51"/>
      <c r="EG5" s="51"/>
      <c r="EH5" s="51"/>
      <c r="EI5" s="51"/>
      <c r="EJ5" s="51"/>
      <c r="EK5" s="51"/>
      <c r="EL5" s="51"/>
      <c r="EM5" s="51"/>
      <c r="EN5" s="51"/>
      <c r="EO5" s="51"/>
      <c r="EP5" s="51"/>
      <c r="EQ5" s="51"/>
      <c r="ER5" s="51"/>
      <c r="ES5" s="51"/>
      <c r="ET5" s="51"/>
      <c r="EU5" s="51"/>
      <c r="EV5" s="51"/>
      <c r="EW5" s="51"/>
      <c r="EX5" s="51"/>
      <c r="EY5" s="51"/>
      <c r="EZ5" s="51"/>
      <c r="FA5" s="51"/>
      <c r="FB5" s="51"/>
      <c r="FC5" s="51"/>
      <c r="FD5" s="51"/>
      <c r="FE5" s="51"/>
      <c r="FF5" s="51"/>
      <c r="FG5" s="51"/>
      <c r="FH5" s="51"/>
      <c r="FI5" s="51"/>
      <c r="FJ5" s="51"/>
      <c r="FK5" s="51"/>
      <c r="FL5" s="51"/>
      <c r="FM5" s="51"/>
      <c r="FN5" s="51"/>
      <c r="FO5" s="51"/>
      <c r="FP5" s="51"/>
      <c r="FQ5" s="51"/>
      <c r="FR5" s="51"/>
      <c r="FS5" s="51"/>
      <c r="FT5" s="51"/>
      <c r="FU5" s="51"/>
      <c r="FV5" s="51"/>
      <c r="FW5" s="51"/>
      <c r="FX5" s="51"/>
      <c r="FY5" s="51"/>
      <c r="FZ5" s="51"/>
      <c r="GA5" s="51"/>
      <c r="GB5" s="51"/>
      <c r="GC5" s="51"/>
      <c r="GD5" s="51"/>
      <c r="GE5" s="51"/>
      <c r="GF5" s="51"/>
      <c r="GG5" s="51"/>
      <c r="GH5" s="51"/>
      <c r="GI5" s="51"/>
      <c r="GJ5" s="51"/>
      <c r="GK5" s="51"/>
      <c r="GL5" s="51"/>
      <c r="GM5" s="51"/>
      <c r="GN5" s="51"/>
      <c r="GO5" s="51"/>
      <c r="GP5" s="51"/>
      <c r="GQ5" s="51"/>
      <c r="GR5" s="51"/>
      <c r="GS5" s="51"/>
      <c r="GT5" s="51"/>
      <c r="GU5" s="51"/>
      <c r="GV5" s="51"/>
      <c r="GW5" s="51"/>
      <c r="GX5" s="51"/>
      <c r="GY5" s="51"/>
      <c r="GZ5" s="51"/>
      <c r="HA5" s="51"/>
      <c r="HB5" s="51"/>
      <c r="HC5" s="51"/>
      <c r="HD5" s="51"/>
      <c r="HE5" s="51"/>
      <c r="HF5" s="51"/>
      <c r="HG5" s="51"/>
      <c r="HH5" s="51"/>
      <c r="HI5" s="51"/>
      <c r="HJ5" s="51"/>
      <c r="HK5" s="51"/>
      <c r="HL5" s="51"/>
      <c r="HM5" s="51"/>
      <c r="HN5" s="51"/>
      <c r="HO5" s="51"/>
      <c r="HP5" s="51"/>
      <c r="HQ5" s="51"/>
      <c r="HR5" s="51"/>
      <c r="HS5" s="51"/>
      <c r="HT5" s="51"/>
      <c r="HU5" s="51"/>
      <c r="HV5" s="51"/>
      <c r="HW5" s="51"/>
      <c r="HX5" s="51"/>
      <c r="HY5" s="51"/>
      <c r="HZ5" s="51"/>
      <c r="IA5" s="51"/>
      <c r="IB5" s="51"/>
      <c r="IC5" s="51"/>
      <c r="ID5" s="51"/>
      <c r="IE5" s="51"/>
      <c r="IF5" s="51"/>
      <c r="IG5" s="51"/>
      <c r="IH5" s="51"/>
      <c r="II5" s="51"/>
      <c r="IJ5" s="51"/>
      <c r="IK5" s="51"/>
      <c r="IL5" s="51"/>
      <c r="IM5" s="51"/>
      <c r="IN5" s="51"/>
      <c r="IO5" s="51"/>
      <c r="IP5" s="51"/>
      <c r="IQ5" s="51"/>
      <c r="IR5" s="51"/>
    </row>
    <row r="6" spans="1:252" ht="12.75" customHeight="1" x14ac:dyDescent="0.2">
      <c r="A6" s="63" t="s">
        <v>237</v>
      </c>
      <c r="B6"/>
      <c r="C6" s="35">
        <v>266365</v>
      </c>
      <c r="D6" s="59">
        <v>1</v>
      </c>
      <c r="E6" s="35">
        <v>100790</v>
      </c>
      <c r="F6" s="59">
        <v>0.37839055431456836</v>
      </c>
      <c r="G6" s="35">
        <v>142566</v>
      </c>
      <c r="H6" s="59">
        <v>0.53522797664858368</v>
      </c>
      <c r="I6" s="35">
        <v>717</v>
      </c>
      <c r="J6" s="59">
        <v>2.6917950931991817E-3</v>
      </c>
      <c r="K6" s="35">
        <v>2156</v>
      </c>
      <c r="L6" s="59">
        <v>8.094156514557093E-3</v>
      </c>
      <c r="M6" s="35">
        <v>36</v>
      </c>
      <c r="N6" s="59">
        <v>1.3515289170874551E-4</v>
      </c>
      <c r="O6" s="35">
        <v>1306</v>
      </c>
      <c r="P6" s="59">
        <v>4.9030465714339343E-3</v>
      </c>
      <c r="Q6" s="35">
        <v>8213</v>
      </c>
      <c r="R6" s="59">
        <v>3.0833630544553525E-2</v>
      </c>
      <c r="S6" s="35">
        <v>10581</v>
      </c>
      <c r="T6" s="59">
        <v>3.9723687421395454E-2</v>
      </c>
      <c r="U6" s="35">
        <v>165575</v>
      </c>
      <c r="V6" s="59">
        <v>0.62160944568543164</v>
      </c>
    </row>
    <row r="7" spans="1:252" ht="12.75" customHeight="1" x14ac:dyDescent="0.2">
      <c r="A7" s="63" t="s">
        <v>238</v>
      </c>
      <c r="B7"/>
      <c r="C7" s="35">
        <v>276664</v>
      </c>
      <c r="D7" s="59">
        <v>1</v>
      </c>
      <c r="E7" s="35">
        <v>177540</v>
      </c>
      <c r="F7" s="59">
        <v>0.64171702859786606</v>
      </c>
      <c r="G7" s="35">
        <v>58374</v>
      </c>
      <c r="H7" s="59">
        <v>0.21099239510742271</v>
      </c>
      <c r="I7" s="35">
        <v>884</v>
      </c>
      <c r="J7" s="59">
        <v>3.195211520111037E-3</v>
      </c>
      <c r="K7" s="35">
        <v>8361</v>
      </c>
      <c r="L7" s="59">
        <v>3.0220773212271925E-2</v>
      </c>
      <c r="M7" s="35">
        <v>66</v>
      </c>
      <c r="N7" s="59">
        <v>2.3855651620738514E-4</v>
      </c>
      <c r="O7" s="35">
        <v>1167</v>
      </c>
      <c r="P7" s="59">
        <v>4.2181129456669462E-3</v>
      </c>
      <c r="Q7" s="35">
        <v>15315</v>
      </c>
      <c r="R7" s="59">
        <v>5.5355955238122777E-2</v>
      </c>
      <c r="S7" s="35">
        <v>14957</v>
      </c>
      <c r="T7" s="59">
        <v>5.4061966862331202E-2</v>
      </c>
      <c r="U7" s="35">
        <v>99124</v>
      </c>
      <c r="V7" s="59">
        <v>0.358282971402134</v>
      </c>
    </row>
    <row r="8" spans="1:252" ht="12.75" customHeight="1" x14ac:dyDescent="0.2">
      <c r="A8" s="63" t="s">
        <v>239</v>
      </c>
      <c r="B8"/>
      <c r="C8" s="35">
        <v>283766</v>
      </c>
      <c r="D8" s="59">
        <v>0.99999999999999989</v>
      </c>
      <c r="E8" s="35">
        <v>209191</v>
      </c>
      <c r="F8" s="59">
        <v>0.73719543567587376</v>
      </c>
      <c r="G8" s="35">
        <v>20797</v>
      </c>
      <c r="H8" s="59">
        <v>7.3289259460259507E-2</v>
      </c>
      <c r="I8" s="35">
        <v>507</v>
      </c>
      <c r="J8" s="59">
        <v>1.7866833940641232E-3</v>
      </c>
      <c r="K8" s="35">
        <v>29889</v>
      </c>
      <c r="L8" s="59">
        <v>0.10532974352107018</v>
      </c>
      <c r="M8" s="35">
        <v>31</v>
      </c>
      <c r="N8" s="59">
        <v>1.0924494125441385E-4</v>
      </c>
      <c r="O8" s="35">
        <v>1118</v>
      </c>
      <c r="P8" s="59">
        <v>3.93986594588499E-3</v>
      </c>
      <c r="Q8" s="35">
        <v>10532</v>
      </c>
      <c r="R8" s="59">
        <v>3.7115087783596346E-2</v>
      </c>
      <c r="S8" s="35">
        <v>11701</v>
      </c>
      <c r="T8" s="59">
        <v>4.1234679277996657E-2</v>
      </c>
      <c r="U8" s="35">
        <v>74575</v>
      </c>
      <c r="V8" s="59">
        <v>0.26280456432412624</v>
      </c>
    </row>
    <row r="9" spans="1:252" ht="12.75" customHeight="1" x14ac:dyDescent="0.2">
      <c r="A9" s="63" t="s">
        <v>240</v>
      </c>
      <c r="B9"/>
      <c r="C9" s="35">
        <v>282379</v>
      </c>
      <c r="D9" s="59">
        <v>1.0000000000000002</v>
      </c>
      <c r="E9" s="35">
        <v>235544</v>
      </c>
      <c r="F9" s="59">
        <v>0.83414134903799508</v>
      </c>
      <c r="G9" s="35">
        <v>18046</v>
      </c>
      <c r="H9" s="59">
        <v>6.3907018581410097E-2</v>
      </c>
      <c r="I9" s="35">
        <v>547</v>
      </c>
      <c r="J9" s="59">
        <v>1.9371128872897772E-3</v>
      </c>
      <c r="K9" s="35">
        <v>5472</v>
      </c>
      <c r="L9" s="59">
        <v>1.9378211552558797E-2</v>
      </c>
      <c r="M9" s="35">
        <v>42</v>
      </c>
      <c r="N9" s="59">
        <v>1.4873627288148198E-4</v>
      </c>
      <c r="O9" s="35">
        <v>881</v>
      </c>
      <c r="P9" s="59">
        <v>3.1199203906806102E-3</v>
      </c>
      <c r="Q9" s="35">
        <v>9923</v>
      </c>
      <c r="R9" s="59">
        <v>3.5140715138165371E-2</v>
      </c>
      <c r="S9" s="35">
        <v>11924</v>
      </c>
      <c r="T9" s="59">
        <v>4.2226936139018838E-2</v>
      </c>
      <c r="U9" s="35">
        <v>46835</v>
      </c>
      <c r="V9" s="59">
        <v>0.16585865096200497</v>
      </c>
    </row>
    <row r="10" spans="1:252" ht="12.75" customHeight="1" x14ac:dyDescent="0.2">
      <c r="A10" s="63" t="s">
        <v>241</v>
      </c>
      <c r="B10"/>
      <c r="C10" s="35">
        <v>278511</v>
      </c>
      <c r="D10" s="59">
        <v>0.99999999999999989</v>
      </c>
      <c r="E10" s="35">
        <v>171153</v>
      </c>
      <c r="F10" s="59">
        <v>0.61452869006969202</v>
      </c>
      <c r="G10" s="35">
        <v>66921</v>
      </c>
      <c r="H10" s="59">
        <v>0.24028135333972447</v>
      </c>
      <c r="I10" s="35">
        <v>722</v>
      </c>
      <c r="J10" s="59">
        <v>2.5923572138981943E-3</v>
      </c>
      <c r="K10" s="35">
        <v>17068</v>
      </c>
      <c r="L10" s="59">
        <v>6.1283037294756759E-2</v>
      </c>
      <c r="M10" s="35">
        <v>57</v>
      </c>
      <c r="N10" s="59">
        <v>2.0465978004459429E-4</v>
      </c>
      <c r="O10" s="35">
        <v>1228</v>
      </c>
      <c r="P10" s="59">
        <v>4.4091615771010839E-3</v>
      </c>
      <c r="Q10" s="35">
        <v>7436</v>
      </c>
      <c r="R10" s="59">
        <v>2.6699124989677248E-2</v>
      </c>
      <c r="S10" s="35">
        <v>13926</v>
      </c>
      <c r="T10" s="59">
        <v>5.0001615735105615E-2</v>
      </c>
      <c r="U10" s="35">
        <v>107358</v>
      </c>
      <c r="V10" s="59">
        <v>0.38547130993030798</v>
      </c>
    </row>
    <row r="11" spans="1:252" ht="12.75" customHeight="1" x14ac:dyDescent="0.2">
      <c r="A11" s="63" t="s">
        <v>242</v>
      </c>
      <c r="B11"/>
      <c r="C11" s="35">
        <v>292704</v>
      </c>
      <c r="D11" s="59">
        <v>0.99999999999999989</v>
      </c>
      <c r="E11" s="35">
        <v>233617</v>
      </c>
      <c r="F11" s="59">
        <v>0.79813395102219309</v>
      </c>
      <c r="G11" s="35">
        <v>23155</v>
      </c>
      <c r="H11" s="59">
        <v>7.9107220946758497E-2</v>
      </c>
      <c r="I11" s="35">
        <v>424</v>
      </c>
      <c r="J11" s="59">
        <v>1.448562370176014E-3</v>
      </c>
      <c r="K11" s="35">
        <v>15556</v>
      </c>
      <c r="L11" s="59">
        <v>5.3145840166174699E-2</v>
      </c>
      <c r="M11" s="35">
        <v>46</v>
      </c>
      <c r="N11" s="59">
        <v>1.5715535148136002E-4</v>
      </c>
      <c r="O11" s="35">
        <v>770</v>
      </c>
      <c r="P11" s="59">
        <v>2.6306439269705916E-3</v>
      </c>
      <c r="Q11" s="35">
        <v>8054</v>
      </c>
      <c r="R11" s="59">
        <v>2.7515852191975512E-2</v>
      </c>
      <c r="S11" s="35">
        <v>11082</v>
      </c>
      <c r="T11" s="59">
        <v>3.7860774024270252E-2</v>
      </c>
      <c r="U11" s="35">
        <v>59087</v>
      </c>
      <c r="V11" s="59">
        <v>0.20186604897780694</v>
      </c>
    </row>
    <row r="12" spans="1:252" ht="12.75" customHeight="1" x14ac:dyDescent="0.2">
      <c r="A12" s="63" t="s">
        <v>243</v>
      </c>
      <c r="B12" s="52"/>
      <c r="C12" s="50">
        <v>279879</v>
      </c>
      <c r="D12" s="53">
        <v>1</v>
      </c>
      <c r="E12" s="50">
        <v>141284</v>
      </c>
      <c r="F12" s="53">
        <v>0.50480386166879254</v>
      </c>
      <c r="G12" s="50">
        <v>96337</v>
      </c>
      <c r="H12" s="53">
        <v>0.34420946194605528</v>
      </c>
      <c r="I12" s="50">
        <v>510</v>
      </c>
      <c r="J12" s="53">
        <v>1.8222160290697052E-3</v>
      </c>
      <c r="K12" s="50">
        <v>20574</v>
      </c>
      <c r="L12" s="53">
        <v>7.3510338396235511E-2</v>
      </c>
      <c r="M12" s="50">
        <v>73</v>
      </c>
      <c r="N12" s="53">
        <v>2.6082700023938917E-4</v>
      </c>
      <c r="O12" s="50">
        <v>1504</v>
      </c>
      <c r="P12" s="53">
        <v>5.3737507994526205E-3</v>
      </c>
      <c r="Q12" s="50">
        <v>8252</v>
      </c>
      <c r="R12" s="53">
        <v>2.9484169944869031E-2</v>
      </c>
      <c r="S12" s="50">
        <v>11345</v>
      </c>
      <c r="T12" s="53">
        <v>4.0535374215285892E-2</v>
      </c>
      <c r="U12" s="5">
        <v>138595</v>
      </c>
      <c r="V12" s="71">
        <v>0.4951961383312074</v>
      </c>
    </row>
    <row r="13" spans="1:252" ht="12.75" customHeight="1" x14ac:dyDescent="0.2">
      <c r="A13" s="63" t="s">
        <v>244</v>
      </c>
      <c r="B13" s="52"/>
      <c r="C13" s="50">
        <v>274154</v>
      </c>
      <c r="D13" s="53">
        <v>1</v>
      </c>
      <c r="E13" s="50">
        <v>184618</v>
      </c>
      <c r="F13" s="53">
        <v>0.67340983534801613</v>
      </c>
      <c r="G13" s="50">
        <v>39044</v>
      </c>
      <c r="H13" s="53">
        <v>0.14241630616368903</v>
      </c>
      <c r="I13" s="50">
        <v>510</v>
      </c>
      <c r="J13" s="53">
        <v>1.8602683163477462E-3</v>
      </c>
      <c r="K13" s="50">
        <v>13801</v>
      </c>
      <c r="L13" s="53">
        <v>5.0340319674343617E-2</v>
      </c>
      <c r="M13" s="50">
        <v>81</v>
      </c>
      <c r="N13" s="53">
        <v>2.9545437965523028E-4</v>
      </c>
      <c r="O13" s="50">
        <v>1140</v>
      </c>
      <c r="P13" s="53">
        <v>4.158246824777315E-3</v>
      </c>
      <c r="Q13" s="50">
        <v>23306</v>
      </c>
      <c r="R13" s="53">
        <v>8.5010614472157978E-2</v>
      </c>
      <c r="S13" s="50">
        <v>11654</v>
      </c>
      <c r="T13" s="53">
        <v>4.2508954821013009E-2</v>
      </c>
      <c r="U13" s="5">
        <v>89536</v>
      </c>
      <c r="V13" s="71">
        <v>0.32659016465198393</v>
      </c>
    </row>
    <row r="14" spans="1:252" ht="12.75" customHeight="1" x14ac:dyDescent="0.2">
      <c r="A14" s="63" t="s">
        <v>245</v>
      </c>
      <c r="B14" s="52"/>
      <c r="C14" s="50">
        <v>287696</v>
      </c>
      <c r="D14" s="53">
        <v>0.99999999999999989</v>
      </c>
      <c r="E14" s="50">
        <v>214347</v>
      </c>
      <c r="F14" s="53">
        <v>0.74504685501362544</v>
      </c>
      <c r="G14" s="50">
        <v>9874</v>
      </c>
      <c r="H14" s="53">
        <v>3.4320949891552197E-2</v>
      </c>
      <c r="I14" s="50">
        <v>395</v>
      </c>
      <c r="J14" s="53">
        <v>1.3729770313108281E-3</v>
      </c>
      <c r="K14" s="50">
        <v>40009</v>
      </c>
      <c r="L14" s="53">
        <v>0.13906693176130361</v>
      </c>
      <c r="M14" s="50">
        <v>53</v>
      </c>
      <c r="N14" s="53">
        <v>1.8422223458094654E-4</v>
      </c>
      <c r="O14" s="50">
        <v>984</v>
      </c>
      <c r="P14" s="53">
        <v>3.4202769590122909E-3</v>
      </c>
      <c r="Q14" s="50">
        <v>10949</v>
      </c>
      <c r="R14" s="53">
        <v>3.8057532951448751E-2</v>
      </c>
      <c r="S14" s="50">
        <v>11085</v>
      </c>
      <c r="T14" s="53">
        <v>3.8530254157165898E-2</v>
      </c>
      <c r="U14" s="5">
        <v>73349</v>
      </c>
      <c r="V14" s="71">
        <v>0.2549531449863745</v>
      </c>
    </row>
    <row r="15" spans="1:252" ht="12.75" customHeight="1" x14ac:dyDescent="0.2">
      <c r="A15" s="63" t="s">
        <v>246</v>
      </c>
      <c r="B15" s="52"/>
      <c r="C15" s="50">
        <v>253414</v>
      </c>
      <c r="D15" s="53">
        <v>1</v>
      </c>
      <c r="E15" s="50">
        <v>211143</v>
      </c>
      <c r="F15" s="53">
        <v>0.83319390404634319</v>
      </c>
      <c r="G15" s="50">
        <v>12554</v>
      </c>
      <c r="H15" s="53">
        <v>4.9539488741742764E-2</v>
      </c>
      <c r="I15" s="50">
        <v>642</v>
      </c>
      <c r="J15" s="53">
        <v>2.5334038371992076E-3</v>
      </c>
      <c r="K15" s="50">
        <v>4166</v>
      </c>
      <c r="L15" s="53">
        <v>1.6439502158523207E-2</v>
      </c>
      <c r="M15" s="50">
        <v>66</v>
      </c>
      <c r="N15" s="53">
        <v>2.6044338513262882E-4</v>
      </c>
      <c r="O15" s="50">
        <v>746</v>
      </c>
      <c r="P15" s="53">
        <v>2.9437994743778955E-3</v>
      </c>
      <c r="Q15" s="50">
        <v>12349</v>
      </c>
      <c r="R15" s="53">
        <v>4.8730535803073231E-2</v>
      </c>
      <c r="S15" s="50">
        <v>11748</v>
      </c>
      <c r="T15" s="53">
        <v>4.6358922553607927E-2</v>
      </c>
      <c r="U15" s="5">
        <v>42271</v>
      </c>
      <c r="V15" s="71">
        <v>0.16680609595365686</v>
      </c>
    </row>
    <row r="16" spans="1:252" ht="12.75" customHeight="1" x14ac:dyDescent="0.2">
      <c r="A16" s="63" t="s">
        <v>247</v>
      </c>
      <c r="B16" s="52"/>
      <c r="C16" s="50">
        <v>288413</v>
      </c>
      <c r="D16" s="53">
        <v>1</v>
      </c>
      <c r="E16" s="50">
        <v>216604</v>
      </c>
      <c r="F16" s="53">
        <v>0.75102023833877118</v>
      </c>
      <c r="G16" s="50">
        <v>19017</v>
      </c>
      <c r="H16" s="53">
        <v>6.5936694947869898E-2</v>
      </c>
      <c r="I16" s="50">
        <v>464</v>
      </c>
      <c r="J16" s="53">
        <v>1.608804041426704E-3</v>
      </c>
      <c r="K16" s="50">
        <v>29404</v>
      </c>
      <c r="L16" s="53">
        <v>0.10195102162523881</v>
      </c>
      <c r="M16" s="50">
        <v>72</v>
      </c>
      <c r="N16" s="53">
        <v>2.4964200642828169E-4</v>
      </c>
      <c r="O16" s="50">
        <v>1177</v>
      </c>
      <c r="P16" s="53">
        <v>4.0809533550845486E-3</v>
      </c>
      <c r="Q16" s="50">
        <v>10174</v>
      </c>
      <c r="R16" s="53">
        <v>3.527580240835191E-2</v>
      </c>
      <c r="S16" s="50">
        <v>11501</v>
      </c>
      <c r="T16" s="53">
        <v>3.9876843276828715E-2</v>
      </c>
      <c r="U16" s="5">
        <v>71809</v>
      </c>
      <c r="V16" s="71">
        <v>0.24897976166122887</v>
      </c>
    </row>
    <row r="17" spans="1:22" ht="12.75" customHeight="1" x14ac:dyDescent="0.2">
      <c r="A17" s="63" t="s">
        <v>248</v>
      </c>
      <c r="B17" s="52"/>
      <c r="C17" s="50">
        <v>250974</v>
      </c>
      <c r="D17" s="53">
        <v>1</v>
      </c>
      <c r="E17" s="50">
        <v>212267</v>
      </c>
      <c r="F17" s="53">
        <v>0.84577286890275483</v>
      </c>
      <c r="G17" s="50">
        <v>13705</v>
      </c>
      <c r="H17" s="53">
        <v>5.4607250153402342E-2</v>
      </c>
      <c r="I17" s="50">
        <v>790</v>
      </c>
      <c r="J17" s="53">
        <v>3.147736418911919E-3</v>
      </c>
      <c r="K17" s="50">
        <v>1917</v>
      </c>
      <c r="L17" s="53">
        <v>7.6382414114609483E-3</v>
      </c>
      <c r="M17" s="50">
        <v>46</v>
      </c>
      <c r="N17" s="53">
        <v>1.8328591806322567E-4</v>
      </c>
      <c r="O17" s="50">
        <v>745</v>
      </c>
      <c r="P17" s="53">
        <v>2.9684349773283288E-3</v>
      </c>
      <c r="Q17" s="50">
        <v>9939</v>
      </c>
      <c r="R17" s="53">
        <v>3.9601711731095654E-2</v>
      </c>
      <c r="S17" s="50">
        <v>11565</v>
      </c>
      <c r="T17" s="53">
        <v>4.6080470486982716E-2</v>
      </c>
      <c r="U17" s="5">
        <v>38707</v>
      </c>
      <c r="V17" s="71">
        <v>0.15422713109724515</v>
      </c>
    </row>
    <row r="18" spans="1:22" ht="12.75" customHeight="1" x14ac:dyDescent="0.2">
      <c r="A18" s="63" t="s">
        <v>249</v>
      </c>
      <c r="B18" s="52"/>
      <c r="C18" s="50">
        <v>254232</v>
      </c>
      <c r="D18" s="53">
        <v>1</v>
      </c>
      <c r="E18" s="50">
        <v>218495</v>
      </c>
      <c r="F18" s="53">
        <v>0.8594315428427578</v>
      </c>
      <c r="G18" s="50">
        <v>6473</v>
      </c>
      <c r="H18" s="53">
        <v>2.5460996255388779E-2</v>
      </c>
      <c r="I18" s="50">
        <v>756</v>
      </c>
      <c r="J18" s="53">
        <v>2.9736618521665251E-3</v>
      </c>
      <c r="K18" s="50">
        <v>1428</v>
      </c>
      <c r="L18" s="53">
        <v>5.6169168318701028E-3</v>
      </c>
      <c r="M18" s="50">
        <v>32</v>
      </c>
      <c r="N18" s="53">
        <v>1.2586928474778942E-4</v>
      </c>
      <c r="O18" s="50">
        <v>789</v>
      </c>
      <c r="P18" s="53">
        <v>3.1034645520626831E-3</v>
      </c>
      <c r="Q18" s="50">
        <v>14725</v>
      </c>
      <c r="R18" s="53">
        <v>5.7919538059724975E-2</v>
      </c>
      <c r="S18" s="50">
        <v>11534</v>
      </c>
      <c r="T18" s="53">
        <v>4.5368010321281349E-2</v>
      </c>
      <c r="U18" s="5">
        <v>35737</v>
      </c>
      <c r="V18" s="71">
        <v>0.1405684571572422</v>
      </c>
    </row>
    <row r="19" spans="1:22" ht="12.75" customHeight="1" x14ac:dyDescent="0.2">
      <c r="A19" s="63" t="s">
        <v>250</v>
      </c>
      <c r="B19" s="52"/>
      <c r="C19" s="50">
        <v>294843</v>
      </c>
      <c r="D19" s="53">
        <v>0.99999999999999978</v>
      </c>
      <c r="E19" s="50">
        <v>186517</v>
      </c>
      <c r="F19" s="53">
        <v>0.63259768758288304</v>
      </c>
      <c r="G19" s="50">
        <v>40717</v>
      </c>
      <c r="H19" s="53">
        <v>0.13809722462463073</v>
      </c>
      <c r="I19" s="50">
        <v>561</v>
      </c>
      <c r="J19" s="53">
        <v>1.9027075426582961E-3</v>
      </c>
      <c r="K19" s="50">
        <v>30584</v>
      </c>
      <c r="L19" s="53">
        <v>0.10372978161258704</v>
      </c>
      <c r="M19" s="50">
        <v>161</v>
      </c>
      <c r="N19" s="53">
        <v>5.4605332329409214E-4</v>
      </c>
      <c r="O19" s="50">
        <v>1762</v>
      </c>
      <c r="P19" s="53">
        <v>5.9760618362993184E-3</v>
      </c>
      <c r="Q19" s="50">
        <v>17552</v>
      </c>
      <c r="R19" s="53">
        <v>5.952998714570127E-2</v>
      </c>
      <c r="S19" s="50">
        <v>16989</v>
      </c>
      <c r="T19" s="53">
        <v>5.7620496331946151E-2</v>
      </c>
      <c r="U19" s="5">
        <v>108326</v>
      </c>
      <c r="V19" s="71">
        <v>0.36740231241711691</v>
      </c>
    </row>
    <row r="20" spans="1:22" ht="12.75" customHeight="1" x14ac:dyDescent="0.2">
      <c r="A20" s="63" t="s">
        <v>251</v>
      </c>
      <c r="B20" s="52"/>
      <c r="C20" s="50">
        <v>263537</v>
      </c>
      <c r="D20" s="53">
        <v>1</v>
      </c>
      <c r="E20" s="50">
        <v>214781</v>
      </c>
      <c r="F20" s="53">
        <v>0.81499372004690041</v>
      </c>
      <c r="G20" s="50">
        <v>17780</v>
      </c>
      <c r="H20" s="53">
        <v>6.7466807317378585E-2</v>
      </c>
      <c r="I20" s="50">
        <v>1150</v>
      </c>
      <c r="J20" s="53">
        <v>4.36371363413866E-3</v>
      </c>
      <c r="K20" s="50">
        <v>4189</v>
      </c>
      <c r="L20" s="53">
        <v>1.5895301229049433E-2</v>
      </c>
      <c r="M20" s="50">
        <v>49</v>
      </c>
      <c r="N20" s="53">
        <v>1.8593214615025594E-4</v>
      </c>
      <c r="O20" s="50">
        <v>872</v>
      </c>
      <c r="P20" s="53">
        <v>3.3088332947555752E-3</v>
      </c>
      <c r="Q20" s="50">
        <v>12932</v>
      </c>
      <c r="R20" s="53">
        <v>4.9070908449287957E-2</v>
      </c>
      <c r="S20" s="50">
        <v>11784</v>
      </c>
      <c r="T20" s="53">
        <v>4.4714783882339106E-2</v>
      </c>
      <c r="U20" s="5">
        <v>48756</v>
      </c>
      <c r="V20" s="71">
        <v>0.18500627995309957</v>
      </c>
    </row>
    <row r="21" spans="1:22" ht="12.75" customHeight="1" x14ac:dyDescent="0.2">
      <c r="A21" s="63" t="s">
        <v>252</v>
      </c>
      <c r="B21" s="52"/>
      <c r="C21" s="50">
        <v>261670</v>
      </c>
      <c r="D21" s="53">
        <v>1</v>
      </c>
      <c r="E21" s="50">
        <v>193428</v>
      </c>
      <c r="F21" s="53">
        <v>0.73920586998891735</v>
      </c>
      <c r="G21" s="50">
        <v>29686</v>
      </c>
      <c r="H21" s="53">
        <v>0.11344823632819964</v>
      </c>
      <c r="I21" s="50">
        <v>819</v>
      </c>
      <c r="J21" s="53">
        <v>3.1298964344403258E-3</v>
      </c>
      <c r="K21" s="50">
        <v>6983</v>
      </c>
      <c r="L21" s="53">
        <v>2.6686284251156035E-2</v>
      </c>
      <c r="M21" s="50">
        <v>57</v>
      </c>
      <c r="N21" s="53">
        <v>2.1783161997936332E-4</v>
      </c>
      <c r="O21" s="50">
        <v>1367</v>
      </c>
      <c r="P21" s="53">
        <v>5.2241372721366607E-3</v>
      </c>
      <c r="Q21" s="50">
        <v>14776</v>
      </c>
      <c r="R21" s="53">
        <v>5.646807047043987E-2</v>
      </c>
      <c r="S21" s="50">
        <v>14554</v>
      </c>
      <c r="T21" s="53">
        <v>5.5619673634730769E-2</v>
      </c>
      <c r="U21" s="5">
        <v>68242</v>
      </c>
      <c r="V21" s="71">
        <v>0.26079413001108265</v>
      </c>
    </row>
    <row r="22" spans="1:22" ht="12.75" customHeight="1" x14ac:dyDescent="0.2">
      <c r="A22" s="63" t="s">
        <v>253</v>
      </c>
      <c r="B22" s="52"/>
      <c r="C22" s="50">
        <v>266844</v>
      </c>
      <c r="D22" s="53">
        <v>1</v>
      </c>
      <c r="E22" s="50">
        <v>205586</v>
      </c>
      <c r="F22" s="53">
        <v>0.77043516061818895</v>
      </c>
      <c r="G22" s="50">
        <v>24812</v>
      </c>
      <c r="H22" s="53">
        <v>9.2983166194480674E-2</v>
      </c>
      <c r="I22" s="50">
        <v>1412</v>
      </c>
      <c r="J22" s="53">
        <v>5.291481165025258E-3</v>
      </c>
      <c r="K22" s="50">
        <v>3889</v>
      </c>
      <c r="L22" s="53">
        <v>1.4574058251262911E-2</v>
      </c>
      <c r="M22" s="50">
        <v>129</v>
      </c>
      <c r="N22" s="53">
        <v>4.8342852003417728E-4</v>
      </c>
      <c r="O22" s="50">
        <v>1060</v>
      </c>
      <c r="P22" s="53">
        <v>3.9723583816761851E-3</v>
      </c>
      <c r="Q22" s="50">
        <v>16798</v>
      </c>
      <c r="R22" s="53">
        <v>6.2950637825845812E-2</v>
      </c>
      <c r="S22" s="50">
        <v>13158</v>
      </c>
      <c r="T22" s="53">
        <v>4.9309709043486083E-2</v>
      </c>
      <c r="U22" s="5">
        <v>61258</v>
      </c>
      <c r="V22" s="71">
        <v>0.2295648393818111</v>
      </c>
    </row>
    <row r="23" spans="1:22" ht="12.75" customHeight="1" x14ac:dyDescent="0.2">
      <c r="A23" s="63" t="s">
        <v>254</v>
      </c>
      <c r="B23" s="52"/>
      <c r="C23" s="50">
        <v>271281</v>
      </c>
      <c r="D23" s="53">
        <v>1</v>
      </c>
      <c r="E23" s="50">
        <v>242459</v>
      </c>
      <c r="F23" s="53">
        <v>0.8937559209823025</v>
      </c>
      <c r="G23" s="50">
        <v>2525</v>
      </c>
      <c r="H23" s="53">
        <v>9.3076920241373338E-3</v>
      </c>
      <c r="I23" s="50">
        <v>666</v>
      </c>
      <c r="J23" s="53">
        <v>2.4550189655744414E-3</v>
      </c>
      <c r="K23" s="50">
        <v>4559</v>
      </c>
      <c r="L23" s="53">
        <v>1.6805452648729548E-2</v>
      </c>
      <c r="M23" s="50">
        <v>135</v>
      </c>
      <c r="N23" s="53">
        <v>4.9763897950833274E-4</v>
      </c>
      <c r="O23" s="50">
        <v>856</v>
      </c>
      <c r="P23" s="53">
        <v>3.1553997515491317E-3</v>
      </c>
      <c r="Q23" s="50">
        <v>8682</v>
      </c>
      <c r="R23" s="53">
        <v>3.2003715704380327E-2</v>
      </c>
      <c r="S23" s="50">
        <v>11399</v>
      </c>
      <c r="T23" s="53">
        <v>4.2019160943818405E-2</v>
      </c>
      <c r="U23" s="5">
        <v>28822</v>
      </c>
      <c r="V23" s="71">
        <v>0.10624407901769752</v>
      </c>
    </row>
    <row r="24" spans="1:22" ht="12.75" customHeight="1" x14ac:dyDescent="0.2">
      <c r="A24" s="63" t="s">
        <v>255</v>
      </c>
      <c r="B24" s="52"/>
      <c r="C24" s="50">
        <v>268530</v>
      </c>
      <c r="D24" s="53">
        <v>1</v>
      </c>
      <c r="E24" s="50">
        <v>176744</v>
      </c>
      <c r="F24" s="53">
        <v>0.65819089114810259</v>
      </c>
      <c r="G24" s="50">
        <v>34351</v>
      </c>
      <c r="H24" s="53">
        <v>0.12792239228391614</v>
      </c>
      <c r="I24" s="50">
        <v>892</v>
      </c>
      <c r="J24" s="53">
        <v>3.3217889993669234E-3</v>
      </c>
      <c r="K24" s="50">
        <v>16294</v>
      </c>
      <c r="L24" s="53">
        <v>6.0678508918928981E-2</v>
      </c>
      <c r="M24" s="50">
        <v>109</v>
      </c>
      <c r="N24" s="53">
        <v>4.0591367817376084E-4</v>
      </c>
      <c r="O24" s="50">
        <v>1383</v>
      </c>
      <c r="P24" s="53">
        <v>5.1502625404982686E-3</v>
      </c>
      <c r="Q24" s="50">
        <v>23902</v>
      </c>
      <c r="R24" s="53">
        <v>8.9010538859717728E-2</v>
      </c>
      <c r="S24" s="50">
        <v>14855</v>
      </c>
      <c r="T24" s="53">
        <v>5.5319703571295571E-2</v>
      </c>
      <c r="U24" s="5">
        <v>91786</v>
      </c>
      <c r="V24" s="71">
        <v>0.34180910885189736</v>
      </c>
    </row>
    <row r="25" spans="1:22" ht="12.75" customHeight="1" x14ac:dyDescent="0.2">
      <c r="A25" s="63" t="s">
        <v>256</v>
      </c>
      <c r="B25" s="52"/>
      <c r="C25" s="50">
        <v>272767</v>
      </c>
      <c r="D25" s="53">
        <v>1</v>
      </c>
      <c r="E25" s="50">
        <v>232161</v>
      </c>
      <c r="F25" s="53">
        <v>0.85113301829033572</v>
      </c>
      <c r="G25" s="50">
        <v>9517</v>
      </c>
      <c r="H25" s="53">
        <v>3.4890584271557779E-2</v>
      </c>
      <c r="I25" s="50">
        <v>825</v>
      </c>
      <c r="J25" s="53">
        <v>3.0245594225107877E-3</v>
      </c>
      <c r="K25" s="50">
        <v>4732</v>
      </c>
      <c r="L25" s="53">
        <v>1.7348139620995209E-2</v>
      </c>
      <c r="M25" s="50">
        <v>56</v>
      </c>
      <c r="N25" s="53">
        <v>2.053034274673989E-4</v>
      </c>
      <c r="O25" s="50">
        <v>843</v>
      </c>
      <c r="P25" s="53">
        <v>3.090549809911023E-3</v>
      </c>
      <c r="Q25" s="50">
        <v>13011</v>
      </c>
      <c r="R25" s="53">
        <v>4.770005169247013E-2</v>
      </c>
      <c r="S25" s="50">
        <v>11622</v>
      </c>
      <c r="T25" s="53">
        <v>4.2607793464751971E-2</v>
      </c>
      <c r="U25" s="5">
        <v>40606</v>
      </c>
      <c r="V25" s="71">
        <v>0.14886698170966428</v>
      </c>
    </row>
    <row r="26" spans="1:22" ht="12.75" customHeight="1" x14ac:dyDescent="0.2">
      <c r="A26" s="63" t="s">
        <v>257</v>
      </c>
      <c r="B26" s="52"/>
      <c r="C26" s="50">
        <v>260024</v>
      </c>
      <c r="D26" s="53">
        <v>1</v>
      </c>
      <c r="E26" s="50">
        <v>234040</v>
      </c>
      <c r="F26" s="53">
        <v>0.9000707626988278</v>
      </c>
      <c r="G26" s="50">
        <v>4411</v>
      </c>
      <c r="H26" s="53">
        <v>1.6963818724425438E-2</v>
      </c>
      <c r="I26" s="50">
        <v>823</v>
      </c>
      <c r="J26" s="53">
        <v>3.165092453004338E-3</v>
      </c>
      <c r="K26" s="50">
        <v>1191</v>
      </c>
      <c r="L26" s="53">
        <v>4.5803464295603481E-3</v>
      </c>
      <c r="M26" s="50">
        <v>68</v>
      </c>
      <c r="N26" s="53">
        <v>2.6151432175491494E-4</v>
      </c>
      <c r="O26" s="50">
        <v>643</v>
      </c>
      <c r="P26" s="53">
        <v>2.4728486601236807E-3</v>
      </c>
      <c r="Q26" s="50">
        <v>8820</v>
      </c>
      <c r="R26" s="53">
        <v>3.3919945851152204E-2</v>
      </c>
      <c r="S26" s="50">
        <v>10028</v>
      </c>
      <c r="T26" s="53">
        <v>3.8565670861151279E-2</v>
      </c>
      <c r="U26" s="5">
        <v>25984</v>
      </c>
      <c r="V26" s="71">
        <v>9.9929237301172202E-2</v>
      </c>
    </row>
    <row r="27" spans="1:22" ht="12.75" customHeight="1" x14ac:dyDescent="0.2">
      <c r="A27" s="63" t="s">
        <v>258</v>
      </c>
      <c r="B27" s="52"/>
      <c r="C27" s="50">
        <v>279205</v>
      </c>
      <c r="D27" s="53">
        <v>1</v>
      </c>
      <c r="E27" s="50">
        <v>211735</v>
      </c>
      <c r="F27" s="53">
        <v>0.75834959975645133</v>
      </c>
      <c r="G27" s="50">
        <v>17220</v>
      </c>
      <c r="H27" s="53">
        <v>6.1675113268028867E-2</v>
      </c>
      <c r="I27" s="50">
        <v>1352</v>
      </c>
      <c r="J27" s="53">
        <v>4.8423201590229404E-3</v>
      </c>
      <c r="K27" s="50">
        <v>9424</v>
      </c>
      <c r="L27" s="53">
        <v>3.3752977203130315E-2</v>
      </c>
      <c r="M27" s="50">
        <v>73</v>
      </c>
      <c r="N27" s="53">
        <v>2.6145663580523271E-4</v>
      </c>
      <c r="O27" s="50">
        <v>1032</v>
      </c>
      <c r="P27" s="53">
        <v>3.696208878780824E-3</v>
      </c>
      <c r="Q27" s="50">
        <v>26342</v>
      </c>
      <c r="R27" s="53">
        <v>9.4346447950430692E-2</v>
      </c>
      <c r="S27" s="50">
        <v>12027</v>
      </c>
      <c r="T27" s="53">
        <v>4.3075876148349776E-2</v>
      </c>
      <c r="U27" s="5">
        <v>67470</v>
      </c>
      <c r="V27" s="71">
        <v>0.24165040024354864</v>
      </c>
    </row>
    <row r="28" spans="1:22" ht="12.75" customHeight="1" x14ac:dyDescent="0.2">
      <c r="A28" s="63" t="s">
        <v>259</v>
      </c>
      <c r="B28" s="52"/>
      <c r="C28" s="50">
        <v>227990</v>
      </c>
      <c r="D28" s="53">
        <v>1</v>
      </c>
      <c r="E28" s="50">
        <v>132983</v>
      </c>
      <c r="F28" s="53">
        <v>0.58328435457695516</v>
      </c>
      <c r="G28" s="50">
        <v>69618</v>
      </c>
      <c r="H28" s="53">
        <v>0.30535549804816003</v>
      </c>
      <c r="I28" s="50">
        <v>872</v>
      </c>
      <c r="J28" s="53">
        <v>3.8247291547874908E-3</v>
      </c>
      <c r="K28" s="50">
        <v>1329</v>
      </c>
      <c r="L28" s="53">
        <v>5.8292030352208434E-3</v>
      </c>
      <c r="M28" s="50">
        <v>57</v>
      </c>
      <c r="N28" s="53">
        <v>2.5001096539321898E-4</v>
      </c>
      <c r="O28" s="50">
        <v>895</v>
      </c>
      <c r="P28" s="53">
        <v>3.9256107724022988E-3</v>
      </c>
      <c r="Q28" s="50">
        <v>9978</v>
      </c>
      <c r="R28" s="53">
        <v>4.3765077415676125E-2</v>
      </c>
      <c r="S28" s="50">
        <v>12258</v>
      </c>
      <c r="T28" s="53">
        <v>5.3765516031404885E-2</v>
      </c>
      <c r="U28" s="5">
        <v>95007</v>
      </c>
      <c r="V28" s="71">
        <v>0.41671564542304484</v>
      </c>
    </row>
    <row r="29" spans="1:22" ht="12.75" customHeight="1" x14ac:dyDescent="0.2">
      <c r="A29" s="63" t="s">
        <v>260</v>
      </c>
      <c r="B29" s="52"/>
      <c r="C29" s="50">
        <v>282092</v>
      </c>
      <c r="D29" s="53">
        <v>1</v>
      </c>
      <c r="E29" s="50">
        <v>220395</v>
      </c>
      <c r="F29" s="53">
        <v>0.78128766501708657</v>
      </c>
      <c r="G29" s="50">
        <v>10995</v>
      </c>
      <c r="H29" s="53">
        <v>3.89766459169349E-2</v>
      </c>
      <c r="I29" s="50">
        <v>778</v>
      </c>
      <c r="J29" s="53">
        <v>2.7579654864370489E-3</v>
      </c>
      <c r="K29" s="50">
        <v>5592</v>
      </c>
      <c r="L29" s="53">
        <v>1.9823320051614367E-2</v>
      </c>
      <c r="M29" s="50">
        <v>63</v>
      </c>
      <c r="N29" s="53">
        <v>2.2333139543127774E-4</v>
      </c>
      <c r="O29" s="50">
        <v>810</v>
      </c>
      <c r="P29" s="53">
        <v>2.8714036555449996E-3</v>
      </c>
      <c r="Q29" s="50">
        <v>31348</v>
      </c>
      <c r="R29" s="53">
        <v>0.11112686641237611</v>
      </c>
      <c r="S29" s="50">
        <v>12111</v>
      </c>
      <c r="T29" s="53">
        <v>4.2932802064574678E-2</v>
      </c>
      <c r="U29" s="5">
        <v>61697</v>
      </c>
      <c r="V29" s="71">
        <v>0.21871233498291337</v>
      </c>
    </row>
    <row r="30" spans="1:22" ht="12.75" customHeight="1" x14ac:dyDescent="0.2">
      <c r="A30" s="63" t="s">
        <v>261</v>
      </c>
      <c r="B30" s="52"/>
      <c r="C30" s="50">
        <v>292766</v>
      </c>
      <c r="D30" s="53">
        <v>1</v>
      </c>
      <c r="E30" s="50">
        <v>195849</v>
      </c>
      <c r="F30" s="53">
        <v>0.66896087660452375</v>
      </c>
      <c r="G30" s="50">
        <v>37938</v>
      </c>
      <c r="H30" s="53">
        <v>0.12958471953710471</v>
      </c>
      <c r="I30" s="50">
        <v>801</v>
      </c>
      <c r="J30" s="53">
        <v>2.7359734395387444E-3</v>
      </c>
      <c r="K30" s="50">
        <v>8006</v>
      </c>
      <c r="L30" s="53">
        <v>2.734607160667564E-2</v>
      </c>
      <c r="M30" s="50">
        <v>86</v>
      </c>
      <c r="N30" s="53">
        <v>2.9374995730378528E-4</v>
      </c>
      <c r="O30" s="50">
        <v>1207</v>
      </c>
      <c r="P30" s="53">
        <v>4.1227464937868465E-3</v>
      </c>
      <c r="Q30" s="50">
        <v>35893</v>
      </c>
      <c r="R30" s="53">
        <v>0.12259961880819494</v>
      </c>
      <c r="S30" s="50">
        <v>12986</v>
      </c>
      <c r="T30" s="53">
        <v>4.4356243552871578E-2</v>
      </c>
      <c r="U30" s="5">
        <v>96917</v>
      </c>
      <c r="V30" s="71">
        <v>0.33103912339547625</v>
      </c>
    </row>
    <row r="31" spans="1:22" ht="12.75" customHeight="1" x14ac:dyDescent="0.2">
      <c r="A31" s="63" t="s">
        <v>262</v>
      </c>
      <c r="B31" s="52"/>
      <c r="C31" s="50">
        <v>296200</v>
      </c>
      <c r="D31" s="53">
        <v>1</v>
      </c>
      <c r="E31" s="50">
        <v>241520</v>
      </c>
      <c r="F31" s="53">
        <v>0.81539500337609727</v>
      </c>
      <c r="G31" s="50">
        <v>5071</v>
      </c>
      <c r="H31" s="53">
        <v>1.7120189061444968E-2</v>
      </c>
      <c r="I31" s="50">
        <v>726</v>
      </c>
      <c r="J31" s="53">
        <v>2.4510465901417962E-3</v>
      </c>
      <c r="K31" s="50">
        <v>7895</v>
      </c>
      <c r="L31" s="53">
        <v>2.6654287643484133E-2</v>
      </c>
      <c r="M31" s="50">
        <v>95</v>
      </c>
      <c r="N31" s="53">
        <v>3.2072923700202566E-4</v>
      </c>
      <c r="O31" s="50">
        <v>851</v>
      </c>
      <c r="P31" s="53">
        <v>2.8730587440918298E-3</v>
      </c>
      <c r="Q31" s="50">
        <v>29382</v>
      </c>
      <c r="R31" s="53">
        <v>9.9196488858879134E-2</v>
      </c>
      <c r="S31" s="50">
        <v>10660</v>
      </c>
      <c r="T31" s="53">
        <v>3.5989196488858878E-2</v>
      </c>
      <c r="U31" s="5">
        <v>54680</v>
      </c>
      <c r="V31" s="71">
        <v>0.18460499662390276</v>
      </c>
    </row>
    <row r="32" spans="1:22" ht="12.75" customHeight="1" x14ac:dyDescent="0.2">
      <c r="A32" s="63" t="s">
        <v>263</v>
      </c>
      <c r="B32" s="52"/>
      <c r="C32" s="50">
        <v>245798</v>
      </c>
      <c r="D32" s="53">
        <v>1</v>
      </c>
      <c r="E32" s="50">
        <v>218293</v>
      </c>
      <c r="F32" s="53">
        <v>0.88809917086388013</v>
      </c>
      <c r="G32" s="50">
        <v>2966</v>
      </c>
      <c r="H32" s="53">
        <v>1.2066819095354722E-2</v>
      </c>
      <c r="I32" s="50">
        <v>810</v>
      </c>
      <c r="J32" s="53">
        <v>3.2953888965736094E-3</v>
      </c>
      <c r="K32" s="50">
        <v>1089</v>
      </c>
      <c r="L32" s="53">
        <v>4.4304672942822969E-3</v>
      </c>
      <c r="M32" s="50">
        <v>20</v>
      </c>
      <c r="N32" s="53">
        <v>8.1367627075891588E-5</v>
      </c>
      <c r="O32" s="50">
        <v>639</v>
      </c>
      <c r="P32" s="53">
        <v>2.599695685074736E-3</v>
      </c>
      <c r="Q32" s="50">
        <v>11982</v>
      </c>
      <c r="R32" s="53">
        <v>4.8747345381166651E-2</v>
      </c>
      <c r="S32" s="50">
        <v>9999</v>
      </c>
      <c r="T32" s="53">
        <v>4.0679745156592E-2</v>
      </c>
      <c r="U32" s="5">
        <v>27505</v>
      </c>
      <c r="V32" s="71">
        <v>0.1119008291361199</v>
      </c>
    </row>
    <row r="33" spans="1:22" ht="12.75" customHeight="1" x14ac:dyDescent="0.2">
      <c r="A33" s="63" t="s">
        <v>264</v>
      </c>
      <c r="B33" s="52"/>
      <c r="C33" s="50">
        <v>259184</v>
      </c>
      <c r="D33" s="53">
        <v>0.99999999999999989</v>
      </c>
      <c r="E33" s="50">
        <v>190363</v>
      </c>
      <c r="F33" s="53">
        <v>0.73447049200567938</v>
      </c>
      <c r="G33" s="50">
        <v>34981</v>
      </c>
      <c r="H33" s="53">
        <v>0.13496589295635533</v>
      </c>
      <c r="I33" s="50">
        <v>696</v>
      </c>
      <c r="J33" s="53">
        <v>2.6853509475893572E-3</v>
      </c>
      <c r="K33" s="50">
        <v>2796</v>
      </c>
      <c r="L33" s="53">
        <v>1.0787702944626212E-2</v>
      </c>
      <c r="M33" s="50">
        <v>103</v>
      </c>
      <c r="N33" s="53">
        <v>3.9740107414037903E-4</v>
      </c>
      <c r="O33" s="50">
        <v>943</v>
      </c>
      <c r="P33" s="53">
        <v>3.6383418729551207E-3</v>
      </c>
      <c r="Q33" s="50">
        <v>18993</v>
      </c>
      <c r="R33" s="53">
        <v>7.3279986418914742E-2</v>
      </c>
      <c r="S33" s="50">
        <v>10309</v>
      </c>
      <c r="T33" s="53">
        <v>3.9774831779739492E-2</v>
      </c>
      <c r="U33" s="5">
        <v>68821</v>
      </c>
      <c r="V33" s="71">
        <v>0.26552950799432062</v>
      </c>
    </row>
    <row r="34" spans="1:22" ht="12.75" customHeight="1" x14ac:dyDescent="0.2">
      <c r="A34" s="63" t="s">
        <v>265</v>
      </c>
      <c r="B34" s="52"/>
      <c r="C34" s="50">
        <v>243339</v>
      </c>
      <c r="D34" s="53">
        <v>0.99999999999999989</v>
      </c>
      <c r="E34" s="50">
        <v>210811</v>
      </c>
      <c r="F34" s="53">
        <v>0.86632640061806776</v>
      </c>
      <c r="G34" s="50">
        <v>7301</v>
      </c>
      <c r="H34" s="53">
        <v>3.0003410879472669E-2</v>
      </c>
      <c r="I34" s="50">
        <v>2764</v>
      </c>
      <c r="J34" s="53">
        <v>1.1358639593324539E-2</v>
      </c>
      <c r="K34" s="50">
        <v>1886</v>
      </c>
      <c r="L34" s="53">
        <v>7.7505044403075544E-3</v>
      </c>
      <c r="M34" s="50">
        <v>82</v>
      </c>
      <c r="N34" s="53">
        <v>3.3697845392641543E-4</v>
      </c>
      <c r="O34" s="50">
        <v>620</v>
      </c>
      <c r="P34" s="53">
        <v>2.5478858711509458E-3</v>
      </c>
      <c r="Q34" s="50">
        <v>10503</v>
      </c>
      <c r="R34" s="53">
        <v>4.3162008555965137E-2</v>
      </c>
      <c r="S34" s="50">
        <v>9372</v>
      </c>
      <c r="T34" s="53">
        <v>3.8514171587784939E-2</v>
      </c>
      <c r="U34" s="5">
        <v>32528</v>
      </c>
      <c r="V34" s="71">
        <v>0.13367359938193221</v>
      </c>
    </row>
    <row r="35" spans="1:22" ht="12.75" customHeight="1" x14ac:dyDescent="0.2">
      <c r="A35" s="63" t="s">
        <v>266</v>
      </c>
      <c r="B35" s="52"/>
      <c r="C35" s="50">
        <v>252461</v>
      </c>
      <c r="D35" s="53">
        <v>1</v>
      </c>
      <c r="E35" s="50">
        <v>195247</v>
      </c>
      <c r="F35" s="53">
        <v>0.77337489750892219</v>
      </c>
      <c r="G35" s="50">
        <v>24169</v>
      </c>
      <c r="H35" s="53">
        <v>9.5733598456791344E-2</v>
      </c>
      <c r="I35" s="50">
        <v>1557</v>
      </c>
      <c r="J35" s="53">
        <v>6.1672892050653365E-3</v>
      </c>
      <c r="K35" s="50">
        <v>1331</v>
      </c>
      <c r="L35" s="53">
        <v>5.2721014334887366E-3</v>
      </c>
      <c r="M35" s="50">
        <v>49</v>
      </c>
      <c r="N35" s="53">
        <v>1.9408938410289114E-4</v>
      </c>
      <c r="O35" s="50">
        <v>742</v>
      </c>
      <c r="P35" s="53">
        <v>2.9390678164152085E-3</v>
      </c>
      <c r="Q35" s="50">
        <v>17360</v>
      </c>
      <c r="R35" s="53">
        <v>6.8763096082167144E-2</v>
      </c>
      <c r="S35" s="50">
        <v>12006</v>
      </c>
      <c r="T35" s="53">
        <v>4.755586011304716E-2</v>
      </c>
      <c r="U35" s="5">
        <v>57214</v>
      </c>
      <c r="V35" s="71">
        <v>0.22662510249107784</v>
      </c>
    </row>
    <row r="36" spans="1:22" ht="12.75" customHeight="1" x14ac:dyDescent="0.2">
      <c r="A36" s="63" t="s">
        <v>267</v>
      </c>
      <c r="B36" s="52"/>
      <c r="C36" s="50">
        <v>253223</v>
      </c>
      <c r="D36" s="53">
        <v>1</v>
      </c>
      <c r="E36" s="50">
        <v>229129</v>
      </c>
      <c r="F36" s="53">
        <v>0.90485066522393309</v>
      </c>
      <c r="G36" s="50">
        <v>2279</v>
      </c>
      <c r="H36" s="53">
        <v>8.9999723563815286E-3</v>
      </c>
      <c r="I36" s="50">
        <v>2289</v>
      </c>
      <c r="J36" s="53">
        <v>9.039463239911066E-3</v>
      </c>
      <c r="K36" s="50">
        <v>966</v>
      </c>
      <c r="L36" s="53">
        <v>3.8148193489532943E-3</v>
      </c>
      <c r="M36" s="50">
        <v>52</v>
      </c>
      <c r="N36" s="53">
        <v>2.0535259435359348E-4</v>
      </c>
      <c r="O36" s="50">
        <v>674</v>
      </c>
      <c r="P36" s="53">
        <v>2.6616855498908078E-3</v>
      </c>
      <c r="Q36" s="50">
        <v>7830</v>
      </c>
      <c r="R36" s="53">
        <v>3.0921361803627631E-2</v>
      </c>
      <c r="S36" s="50">
        <v>10004</v>
      </c>
      <c r="T36" s="53">
        <v>3.9506679882949022E-2</v>
      </c>
      <c r="U36" s="5">
        <v>24094</v>
      </c>
      <c r="V36" s="71">
        <v>9.5149334776066949E-2</v>
      </c>
    </row>
    <row r="37" spans="1:22" ht="12.75" customHeight="1" x14ac:dyDescent="0.2">
      <c r="A37" s="63" t="s">
        <v>268</v>
      </c>
      <c r="B37" s="52"/>
      <c r="C37" s="50">
        <v>243638</v>
      </c>
      <c r="D37" s="53">
        <v>1</v>
      </c>
      <c r="E37" s="50">
        <v>223090</v>
      </c>
      <c r="F37" s="53">
        <v>0.91566176048071324</v>
      </c>
      <c r="G37" s="50">
        <v>1479</v>
      </c>
      <c r="H37" s="53">
        <v>6.0704816161682492E-3</v>
      </c>
      <c r="I37" s="50">
        <v>1135</v>
      </c>
      <c r="J37" s="53">
        <v>4.6585508007782033E-3</v>
      </c>
      <c r="K37" s="50">
        <v>2271</v>
      </c>
      <c r="L37" s="53">
        <v>9.3212060516011455E-3</v>
      </c>
      <c r="M37" s="50">
        <v>100</v>
      </c>
      <c r="N37" s="53">
        <v>4.1044500447385055E-4</v>
      </c>
      <c r="O37" s="50">
        <v>671</v>
      </c>
      <c r="P37" s="53">
        <v>2.7540859800195372E-3</v>
      </c>
      <c r="Q37" s="50">
        <v>5439</v>
      </c>
      <c r="R37" s="53">
        <v>2.2324103793332731E-2</v>
      </c>
      <c r="S37" s="50">
        <v>9453</v>
      </c>
      <c r="T37" s="53">
        <v>3.879936627291309E-2</v>
      </c>
      <c r="U37" s="5">
        <v>20548</v>
      </c>
      <c r="V37" s="71">
        <v>8.4338239519286817E-2</v>
      </c>
    </row>
    <row r="38" spans="1:22" ht="12.75" customHeight="1" x14ac:dyDescent="0.2">
      <c r="A38" s="63" t="s">
        <v>269</v>
      </c>
      <c r="B38" s="52"/>
      <c r="C38" s="50">
        <v>257372</v>
      </c>
      <c r="D38" s="53">
        <v>0.99999999999999978</v>
      </c>
      <c r="E38" s="50">
        <v>221471</v>
      </c>
      <c r="F38" s="53">
        <v>0.86050930171114182</v>
      </c>
      <c r="G38" s="50">
        <v>3623</v>
      </c>
      <c r="H38" s="53">
        <v>1.4076900362121754E-2</v>
      </c>
      <c r="I38" s="50">
        <v>10846</v>
      </c>
      <c r="J38" s="53">
        <v>4.214133627589637E-2</v>
      </c>
      <c r="K38" s="50">
        <v>1486</v>
      </c>
      <c r="L38" s="53">
        <v>5.7737438415989308E-3</v>
      </c>
      <c r="M38" s="50">
        <v>104</v>
      </c>
      <c r="N38" s="53">
        <v>4.0408436038108264E-4</v>
      </c>
      <c r="O38" s="50">
        <v>751</v>
      </c>
      <c r="P38" s="53">
        <v>2.9179553331364718E-3</v>
      </c>
      <c r="Q38" s="50">
        <v>5825</v>
      </c>
      <c r="R38" s="53">
        <v>2.2632609607882753E-2</v>
      </c>
      <c r="S38" s="50">
        <v>13266</v>
      </c>
      <c r="T38" s="53">
        <v>5.1544068507840789E-2</v>
      </c>
      <c r="U38" s="5">
        <v>35901</v>
      </c>
      <c r="V38" s="71">
        <v>0.13949069828885816</v>
      </c>
    </row>
    <row r="39" spans="1:22" ht="12.75" customHeight="1" x14ac:dyDescent="0.2">
      <c r="A39" s="63" t="s">
        <v>270</v>
      </c>
      <c r="B39" s="52"/>
      <c r="C39" s="50">
        <v>248650</v>
      </c>
      <c r="D39" s="53">
        <v>1</v>
      </c>
      <c r="E39" s="50">
        <v>222845</v>
      </c>
      <c r="F39" s="53">
        <v>0.89621958576312089</v>
      </c>
      <c r="G39" s="50">
        <v>2616</v>
      </c>
      <c r="H39" s="53">
        <v>1.0520812386889202E-2</v>
      </c>
      <c r="I39" s="50">
        <v>5607</v>
      </c>
      <c r="J39" s="53">
        <v>2.2549768751256787E-2</v>
      </c>
      <c r="K39" s="50">
        <v>1797</v>
      </c>
      <c r="L39" s="53">
        <v>7.2270259400764123E-3</v>
      </c>
      <c r="M39" s="50">
        <v>65</v>
      </c>
      <c r="N39" s="53">
        <v>2.6141162276291976E-4</v>
      </c>
      <c r="O39" s="50">
        <v>624</v>
      </c>
      <c r="P39" s="53">
        <v>2.50955157852403E-3</v>
      </c>
      <c r="Q39" s="50">
        <v>4318</v>
      </c>
      <c r="R39" s="53">
        <v>1.7365775186004424E-2</v>
      </c>
      <c r="S39" s="50">
        <v>10778</v>
      </c>
      <c r="T39" s="53">
        <v>4.3346068771365376E-2</v>
      </c>
      <c r="U39" s="5">
        <v>25805</v>
      </c>
      <c r="V39" s="71">
        <v>0.10378041423687914</v>
      </c>
    </row>
    <row r="40" spans="1:22" ht="12.75" customHeight="1" x14ac:dyDescent="0.2">
      <c r="B40"/>
      <c r="D40" s="12"/>
      <c r="E40" s="15"/>
      <c r="F40" s="12"/>
      <c r="G40" s="15"/>
      <c r="H40" s="12"/>
      <c r="I40" s="15"/>
      <c r="J40" s="12"/>
      <c r="K40" s="15"/>
      <c r="L40" s="12"/>
      <c r="M40" s="15"/>
      <c r="N40" s="12"/>
      <c r="O40" s="15"/>
      <c r="P40" s="12"/>
      <c r="Q40" s="15"/>
      <c r="R40" s="12"/>
      <c r="T40" s="22"/>
      <c r="U40" s="37"/>
      <c r="V40"/>
    </row>
    <row r="41" spans="1:22" ht="12.75" customHeight="1" x14ac:dyDescent="0.2">
      <c r="A41" s="72" t="s">
        <v>272</v>
      </c>
      <c r="C41" s="15">
        <f>SUM(C2:C39)</f>
        <v>10077331</v>
      </c>
      <c r="D41" s="12">
        <f>F41+H41+J41+L41+N41+P41+R41+T41</f>
        <v>1</v>
      </c>
      <c r="E41" s="15">
        <f>SUM(E2:E39)</f>
        <v>7295651</v>
      </c>
      <c r="F41" s="12">
        <f>E41/C41</f>
        <v>0.72396659393246088</v>
      </c>
      <c r="G41" s="15">
        <f>SUM(G2:G39)</f>
        <v>1358458</v>
      </c>
      <c r="H41" s="12">
        <f>G41/C41</f>
        <v>0.13480335219712442</v>
      </c>
      <c r="I41" s="15">
        <f>SUM(I2:I39)</f>
        <v>47406</v>
      </c>
      <c r="J41" s="12">
        <f>I41/C41</f>
        <v>4.70422178253349E-3</v>
      </c>
      <c r="K41" s="15">
        <f>SUM(K2:K39)</f>
        <v>332288</v>
      </c>
      <c r="L41" s="12">
        <f>K41/C41</f>
        <v>3.2973810228124886E-2</v>
      </c>
      <c r="M41" s="15">
        <f>SUM(M2:M39)</f>
        <v>2603</v>
      </c>
      <c r="N41" s="12">
        <f>M41/C41</f>
        <v>2.5830252077658263E-4</v>
      </c>
      <c r="O41" s="15">
        <f>SUM(O2:O39)</f>
        <v>37183</v>
      </c>
      <c r="P41" s="12">
        <f>O41/C41</f>
        <v>3.689766665399797E-3</v>
      </c>
      <c r="Q41" s="15">
        <f>SUM(Q2:Q39)</f>
        <v>564422</v>
      </c>
      <c r="R41" s="12">
        <f>Q41/C41</f>
        <v>5.6009076212739269E-2</v>
      </c>
      <c r="S41" s="15">
        <f>SUM(S2:S39)</f>
        <v>439320</v>
      </c>
      <c r="T41" s="12">
        <f>S41/C41</f>
        <v>4.3594876460840676E-2</v>
      </c>
      <c r="U41" s="15">
        <f>SUM(U2:U39)</f>
        <v>2781680</v>
      </c>
      <c r="V41" s="59">
        <f t="shared" ref="V41" si="0">U41/$C41</f>
        <v>0.27603340606753912</v>
      </c>
    </row>
    <row r="42" spans="1:22" ht="12.75" customHeight="1" x14ac:dyDescent="0.2">
      <c r="A42" s="72"/>
      <c r="D42" s="12"/>
      <c r="E42" s="15"/>
      <c r="F42" s="12"/>
      <c r="G42" s="15"/>
      <c r="H42" s="12"/>
      <c r="I42" s="15"/>
      <c r="J42" s="12"/>
      <c r="K42" s="15"/>
      <c r="L42" s="12"/>
      <c r="M42" s="15"/>
      <c r="N42" s="12"/>
      <c r="O42" s="15"/>
      <c r="P42" s="12"/>
      <c r="Q42" s="15"/>
      <c r="R42" s="12"/>
      <c r="U42" s="15"/>
      <c r="V42" s="12"/>
    </row>
    <row r="43" spans="1:22" ht="12.75" customHeight="1" x14ac:dyDescent="0.2">
      <c r="A43" s="72"/>
      <c r="D43" s="12"/>
      <c r="E43" s="15"/>
      <c r="F43" s="12"/>
      <c r="G43" s="15"/>
      <c r="H43" s="12"/>
      <c r="I43" s="15"/>
      <c r="J43" s="12"/>
      <c r="K43" s="15"/>
      <c r="L43" s="12"/>
      <c r="M43" s="15"/>
      <c r="N43" s="12"/>
      <c r="O43" s="15"/>
      <c r="P43" s="12"/>
      <c r="Q43" s="15"/>
      <c r="R43" s="12"/>
      <c r="U43" s="15"/>
      <c r="V43" s="12"/>
    </row>
    <row r="44" spans="1:22" ht="12.75" customHeight="1" x14ac:dyDescent="0.2">
      <c r="A44" s="72" t="s">
        <v>161</v>
      </c>
      <c r="D44" s="12"/>
      <c r="E44" s="15"/>
      <c r="F44" s="15">
        <f>COUNTIF(F$2:F$39,("&gt;90%"))</f>
        <v>3</v>
      </c>
      <c r="G44" s="15"/>
      <c r="H44" s="15">
        <f>COUNTIF(H$2:H$39,("&gt;90%"))</f>
        <v>0</v>
      </c>
      <c r="I44" s="15"/>
      <c r="J44" s="15">
        <f>COUNTIF(J$2:J$39,("&gt;90%"))</f>
        <v>0</v>
      </c>
      <c r="K44" s="15"/>
      <c r="L44" s="15">
        <f>COUNTIF(L$2:L$39,("&gt;90%"))</f>
        <v>0</v>
      </c>
      <c r="M44" s="15"/>
      <c r="N44" s="15">
        <f>COUNTIF(N$2:N$39,("&gt;90%"))</f>
        <v>0</v>
      </c>
      <c r="O44" s="15"/>
      <c r="P44" s="15">
        <f>COUNTIF(P$2:P$39,("&gt;90%"))</f>
        <v>0</v>
      </c>
      <c r="Q44" s="15"/>
      <c r="R44" s="15">
        <f>COUNTIF(R$2:R$39,("&gt;90%"))</f>
        <v>0</v>
      </c>
      <c r="T44" s="15">
        <f>COUNTIF(T$2:T$39,("&gt;90%"))</f>
        <v>0</v>
      </c>
      <c r="U44" s="15"/>
      <c r="V44" s="15">
        <f>COUNTIF(V$2:V$39,("&gt;90%"))</f>
        <v>0</v>
      </c>
    </row>
    <row r="45" spans="1:22" ht="12.75" customHeight="1" x14ac:dyDescent="0.2">
      <c r="A45" s="72" t="s">
        <v>162</v>
      </c>
      <c r="D45" s="12"/>
      <c r="E45" s="15"/>
      <c r="F45" s="15">
        <f>COUNTIF(F$2:F$39,("&gt;80%"))-(F44)</f>
        <v>12</v>
      </c>
      <c r="G45" s="15"/>
      <c r="H45" s="15">
        <f>COUNTIF(H$2:H$39,("&gt;80%"))-(H44)</f>
        <v>0</v>
      </c>
      <c r="I45" s="15"/>
      <c r="J45" s="15">
        <f>COUNTIF(J$2:J$39,("&gt;80%"))-(J44)</f>
        <v>0</v>
      </c>
      <c r="K45" s="15"/>
      <c r="L45" s="15">
        <f>COUNTIF(L$2:L$39,("&gt;80%"))-(L44)</f>
        <v>0</v>
      </c>
      <c r="M45" s="15"/>
      <c r="N45" s="15">
        <f>COUNTIF(N$2:N$39,("&gt;80%"))-(N44)</f>
        <v>0</v>
      </c>
      <c r="O45" s="15"/>
      <c r="P45" s="15">
        <f>COUNTIF(P$2:P$39,("&gt;80%"))-(P44)</f>
        <v>0</v>
      </c>
      <c r="Q45" s="15"/>
      <c r="R45" s="15">
        <f>COUNTIF(R$2:R$39,("&gt;80%"))-(R44)</f>
        <v>0</v>
      </c>
      <c r="T45" s="15">
        <f>COUNTIF(T$2:T$39,("&gt;80%"))-(T44)</f>
        <v>0</v>
      </c>
      <c r="U45" s="15"/>
      <c r="V45" s="15">
        <f>COUNTIF(V$2:V$39,("&gt;80%"))-(V44)</f>
        <v>0</v>
      </c>
    </row>
    <row r="46" spans="1:22" ht="12.75" customHeight="1" x14ac:dyDescent="0.2">
      <c r="A46" s="72" t="s">
        <v>163</v>
      </c>
      <c r="D46" s="12"/>
      <c r="E46" s="15"/>
      <c r="F46" s="15">
        <f>COUNTIF(F$2:F$39,("&gt;70%"))-(SUM(F44:F$45))</f>
        <v>10</v>
      </c>
      <c r="G46" s="15"/>
      <c r="H46" s="15">
        <f>COUNTIF(H$2:H$39,("&gt;70%"))-(SUM(H44:H$45))</f>
        <v>0</v>
      </c>
      <c r="I46" s="15"/>
      <c r="J46" s="15">
        <f>COUNTIF(J$2:J$39,("&gt;70%"))-(SUM(J44:J$45))</f>
        <v>0</v>
      </c>
      <c r="K46" s="15"/>
      <c r="L46" s="15">
        <f>COUNTIF(L$2:L$39,("&gt;70%"))-(SUM(L44:L$45))</f>
        <v>0</v>
      </c>
      <c r="M46" s="15"/>
      <c r="N46" s="15">
        <f>COUNTIF(N$2:N$39,("&gt;70%"))-(SUM(N44:N$45))</f>
        <v>0</v>
      </c>
      <c r="O46" s="15"/>
      <c r="P46" s="15">
        <f>COUNTIF(P$2:P$39,("&gt;70%"))-(SUM(P44:P$45))</f>
        <v>0</v>
      </c>
      <c r="Q46" s="15"/>
      <c r="R46" s="15">
        <f>COUNTIF(R$2:R$39,("&gt;70%"))-(SUM(R44:R$45))</f>
        <v>0</v>
      </c>
      <c r="T46" s="15">
        <f>COUNTIF(T$2:T$39,("&gt;70%"))-(SUM(T44:T$45))</f>
        <v>0</v>
      </c>
      <c r="U46" s="15"/>
      <c r="V46" s="15">
        <f>COUNTIF(V$2:V$39,("&gt;70%"))-(SUM(V44:V$45))</f>
        <v>0</v>
      </c>
    </row>
    <row r="47" spans="1:22" ht="12.75" customHeight="1" x14ac:dyDescent="0.2">
      <c r="A47" s="72" t="s">
        <v>164</v>
      </c>
      <c r="D47" s="12"/>
      <c r="E47" s="15"/>
      <c r="F47" s="15">
        <f>COUNTIF(F$2:F$39,("&gt;65%"))-(SUM(F$44:F46))</f>
        <v>3</v>
      </c>
      <c r="G47" s="15"/>
      <c r="H47" s="15">
        <f>COUNTIF(H$2:H$39,("&gt;65%"))-(SUM(H$44:H46))</f>
        <v>0</v>
      </c>
      <c r="I47" s="15"/>
      <c r="J47" s="15">
        <f>COUNTIF(J$2:J$39,("&gt;65%"))-(SUM(J$44:J46))</f>
        <v>0</v>
      </c>
      <c r="K47" s="15"/>
      <c r="L47" s="15">
        <f>COUNTIF(L$2:L$39,("&gt;65%"))-(SUM(L$44:L46))</f>
        <v>0</v>
      </c>
      <c r="M47" s="15"/>
      <c r="N47" s="15">
        <f>COUNTIF(N$2:N$39,("&gt;65%"))-(SUM(N$44:N46))</f>
        <v>0</v>
      </c>
      <c r="O47" s="15"/>
      <c r="P47" s="15">
        <f>COUNTIF(P$2:P$39,("&gt;65%"))-(SUM(P$44:P46))</f>
        <v>0</v>
      </c>
      <c r="Q47" s="15"/>
      <c r="R47" s="15">
        <f>COUNTIF(R$2:R$39,("&gt;65%"))-(SUM(R$44:R46))</f>
        <v>0</v>
      </c>
      <c r="T47" s="15">
        <f>COUNTIF(T$2:T$39,("&gt;65%"))-(SUM(T$44:T46))</f>
        <v>0</v>
      </c>
      <c r="U47" s="15"/>
      <c r="V47" s="15">
        <f>COUNTIF(V$2:V$39,("&gt;65%"))-(SUM(V$44:V46))</f>
        <v>2</v>
      </c>
    </row>
    <row r="48" spans="1:22" ht="12.75" customHeight="1" x14ac:dyDescent="0.2">
      <c r="A48" s="72" t="s">
        <v>165</v>
      </c>
      <c r="D48" s="12"/>
      <c r="E48" s="15"/>
      <c r="F48" s="15">
        <f>COUNTIF(F$2:F$39,("&gt;60%"))-(SUM(F$44:F47))</f>
        <v>3</v>
      </c>
      <c r="G48" s="15"/>
      <c r="H48" s="15">
        <f>COUNTIF(H$2:H$39,("&gt;60%"))-(SUM(H$44:H47))</f>
        <v>0</v>
      </c>
      <c r="I48" s="15"/>
      <c r="J48" s="15">
        <f>COUNTIF(J$2:J$39,("&gt;60%"))-(SUM(J$44:J47))</f>
        <v>0</v>
      </c>
      <c r="K48" s="15"/>
      <c r="L48" s="15">
        <f>COUNTIF(L$2:L$39,("&gt;60%"))-(SUM(L$44:L47))</f>
        <v>0</v>
      </c>
      <c r="M48" s="15"/>
      <c r="N48" s="15">
        <f>COUNTIF(N$2:N$39,("&gt;60%"))-(SUM(N$44:N47))</f>
        <v>0</v>
      </c>
      <c r="O48" s="15"/>
      <c r="P48" s="15">
        <f>COUNTIF(P$2:P$39,("&gt;60%"))-(SUM(P$44:P47))</f>
        <v>0</v>
      </c>
      <c r="Q48" s="15"/>
      <c r="R48" s="15">
        <f>COUNTIF(R$2:R$39,("&gt;60%"))-(SUM(R$44:R47))</f>
        <v>0</v>
      </c>
      <c r="T48" s="15">
        <f>COUNTIF(T$2:T$39,("&gt;60%"))-(SUM(T$44:T47))</f>
        <v>0</v>
      </c>
      <c r="U48" s="15"/>
      <c r="V48" s="15">
        <f>COUNTIF(V$2:V$39,("&gt;60%"))-(SUM(V$44:V47))</f>
        <v>1</v>
      </c>
    </row>
    <row r="49" spans="1:22" ht="12.75" customHeight="1" x14ac:dyDescent="0.2">
      <c r="A49" s="72" t="s">
        <v>166</v>
      </c>
      <c r="D49" s="12"/>
      <c r="E49" s="15"/>
      <c r="F49" s="15">
        <f>COUNTIF(F$2:F$39,("&gt;55%"))-(SUM(F$44:F48))</f>
        <v>1</v>
      </c>
      <c r="G49" s="15"/>
      <c r="H49" s="15">
        <f>COUNTIF(H$2:H$39,("&gt;55%"))-(SUM(H$44:H48))</f>
        <v>0</v>
      </c>
      <c r="I49" s="15"/>
      <c r="J49" s="15">
        <f>COUNTIF(J$2:J$39,("&gt;55%"))-(SUM(J$44:J48))</f>
        <v>0</v>
      </c>
      <c r="K49" s="15"/>
      <c r="L49" s="15">
        <f>COUNTIF(L$2:L$39,("&gt;55%"))-(SUM(L$44:L48))</f>
        <v>0</v>
      </c>
      <c r="M49" s="15"/>
      <c r="N49" s="15">
        <f>COUNTIF(N$2:N$39,("&gt;55%"))-(SUM(N$44:N48))</f>
        <v>0</v>
      </c>
      <c r="O49" s="15"/>
      <c r="P49" s="15">
        <f>COUNTIF(P$2:P$39,("&gt;55%"))-(SUM(P$44:P48))</f>
        <v>0</v>
      </c>
      <c r="Q49" s="15"/>
      <c r="R49" s="15">
        <f>COUNTIF(R$2:R$39,("&gt;55%"))-(SUM(R$44:R48))</f>
        <v>0</v>
      </c>
      <c r="T49" s="15">
        <f>COUNTIF(T$2:T$39,("&gt;55%"))-(SUM(T$44:T48))</f>
        <v>0</v>
      </c>
      <c r="U49" s="15"/>
      <c r="V49" s="15">
        <f>COUNTIF(V$2:V$39,("&gt;55%"))-(SUM(V$44:V48))</f>
        <v>2</v>
      </c>
    </row>
    <row r="50" spans="1:22" ht="12.75" customHeight="1" thickBot="1" x14ac:dyDescent="0.25">
      <c r="A50" s="73" t="s">
        <v>167</v>
      </c>
      <c r="B50" s="31"/>
      <c r="C50" s="32"/>
      <c r="D50" s="33"/>
      <c r="E50" s="32"/>
      <c r="F50" s="32">
        <f>COUNTIF(F$2:F$39,("&gt;50%"))-(SUM(F$44:F49))</f>
        <v>1</v>
      </c>
      <c r="G50" s="32"/>
      <c r="H50" s="32">
        <f>COUNTIF(H$2:H$39,("&gt;50%"))-(SUM(H$44:H49))</f>
        <v>1</v>
      </c>
      <c r="I50" s="32"/>
      <c r="J50" s="32">
        <f>COUNTIF(J$2:J$39,("&gt;50%"))-(SUM(J$44:J49))</f>
        <v>0</v>
      </c>
      <c r="K50" s="32"/>
      <c r="L50" s="32">
        <f>COUNTIF(L$2:L$39,("&gt;50%"))-(SUM(L$44:L49))</f>
        <v>0</v>
      </c>
      <c r="M50" s="32"/>
      <c r="N50" s="32">
        <f>COUNTIF(N$2:N$39,("&gt;50%"))-(SUM(N$44:N49))</f>
        <v>0</v>
      </c>
      <c r="O50" s="32"/>
      <c r="P50" s="32">
        <f>COUNTIF(P$2:P$39,("&gt;50%"))-(SUM(P$44:P49))</f>
        <v>0</v>
      </c>
      <c r="Q50" s="32"/>
      <c r="R50" s="32">
        <f>COUNTIF(R$2:R$39,("&gt;50%"))-(SUM(R$44:R49))</f>
        <v>0</v>
      </c>
      <c r="S50" s="32"/>
      <c r="T50" s="32">
        <f>COUNTIF(T$2:T$39,("&gt;50%"))-(SUM(T$44:T49))</f>
        <v>0</v>
      </c>
      <c r="U50" s="32"/>
      <c r="V50" s="32">
        <f>COUNTIF(V$2:V$39,("&gt;50%"))-(SUM(V$44:V49))</f>
        <v>0</v>
      </c>
    </row>
    <row r="51" spans="1:22" ht="12.75" customHeight="1" thickTop="1" x14ac:dyDescent="0.2">
      <c r="A51" s="72" t="s">
        <v>168</v>
      </c>
      <c r="D51" s="12"/>
      <c r="E51" s="15"/>
      <c r="F51" s="15">
        <f>COUNTIF(F$2:F$39,("&gt;45%"))-(SUM(F$44:F50))</f>
        <v>0</v>
      </c>
      <c r="G51" s="15"/>
      <c r="H51" s="15">
        <f>COUNTIF(H$2:H$39,("&gt;45%"))-(SUM(H$44:H50))</f>
        <v>3</v>
      </c>
      <c r="I51" s="15"/>
      <c r="J51" s="15">
        <f>COUNTIF(J$2:J$39,("&gt;45%"))-(SUM(J$44:J50))</f>
        <v>0</v>
      </c>
      <c r="K51" s="15"/>
      <c r="L51" s="15">
        <f>COUNTIF(L$2:L$39,("&gt;45%"))-(SUM(L$44:L50))</f>
        <v>0</v>
      </c>
      <c r="M51" s="15"/>
      <c r="N51" s="15">
        <f>COUNTIF(N$2:N$39,("&gt;45%"))-(SUM(N$44:N50))</f>
        <v>0</v>
      </c>
      <c r="O51" s="15"/>
      <c r="P51" s="15">
        <f>COUNTIF(P$2:P$39,("&gt;45%"))-(SUM(P$44:P50))</f>
        <v>0</v>
      </c>
      <c r="Q51" s="15"/>
      <c r="R51" s="15">
        <f>COUNTIF(R$2:R$39,("&gt;45%"))-(SUM(R$44:R50))</f>
        <v>0</v>
      </c>
      <c r="T51" s="15">
        <f>COUNTIF(T$2:T$39,("&gt;45%"))-(SUM(T$44:T50))</f>
        <v>0</v>
      </c>
      <c r="U51" s="15"/>
      <c r="V51" s="15">
        <f>COUNTIF(V$2:V$39,("&gt;45%"))-(SUM(V$44:V50))</f>
        <v>1</v>
      </c>
    </row>
    <row r="52" spans="1:22" ht="12.75" customHeight="1" x14ac:dyDescent="0.2">
      <c r="A52" s="72" t="s">
        <v>273</v>
      </c>
      <c r="D52" s="12"/>
      <c r="E52" s="15"/>
      <c r="F52" s="15">
        <f>COUNTIF(F$2:F$39,("&gt;40%"))-(SUM(F$44:F51))</f>
        <v>2</v>
      </c>
      <c r="G52" s="15"/>
      <c r="H52" s="15">
        <f>COUNTIF(H$2:H$39,("&gt;40%"))-(SUM(H$44:H51))</f>
        <v>1</v>
      </c>
      <c r="I52" s="15"/>
      <c r="J52" s="15">
        <f>COUNTIF(J$2:J$39,("&gt;40%"))-(SUM(J$44:J51))</f>
        <v>0</v>
      </c>
      <c r="K52" s="15"/>
      <c r="L52" s="15">
        <f>COUNTIF(L$2:L$39,("&gt;40%"))-(SUM(L$44:L51))</f>
        <v>0</v>
      </c>
      <c r="M52" s="15"/>
      <c r="N52" s="15">
        <f>COUNTIF(N$2:N$39,("&gt;40%"))-(SUM(N$44:N51))</f>
        <v>0</v>
      </c>
      <c r="O52" s="15"/>
      <c r="P52" s="15">
        <f>COUNTIF(P$2:P$39,("&gt;40%"))-(SUM(P$44:P51))</f>
        <v>0</v>
      </c>
      <c r="Q52" s="15"/>
      <c r="R52" s="15">
        <f>COUNTIF(R$2:R$39,("&gt;40%"))-(SUM(R$44:R51))</f>
        <v>0</v>
      </c>
      <c r="T52" s="15">
        <f>COUNTIF(T$2:T$39,("&gt;40%"))-(SUM(T$44:T51))</f>
        <v>0</v>
      </c>
      <c r="U52" s="15"/>
      <c r="V52" s="15">
        <f>COUNTIF(V$2:V$39,("&gt;40%"))-(SUM(V$44:V51))</f>
        <v>1</v>
      </c>
    </row>
    <row r="53" spans="1:22" ht="12.75" customHeight="1" x14ac:dyDescent="0.2">
      <c r="A53" s="72" t="s">
        <v>169</v>
      </c>
      <c r="D53" s="12"/>
      <c r="E53" s="15"/>
      <c r="F53" s="15">
        <f>COUNTIF(F$2:F$39,("&gt;35%"))-(SUM(F$44:F52))</f>
        <v>1</v>
      </c>
      <c r="G53" s="15"/>
      <c r="H53" s="15">
        <f>COUNTIF(H$2:H$39,("&gt;35%"))-(SUM(H$44:H52))</f>
        <v>0</v>
      </c>
      <c r="I53" s="15"/>
      <c r="J53" s="15">
        <f>COUNTIF(J$2:J$39,("&gt;35%"))-(SUM(J$44:J52))</f>
        <v>0</v>
      </c>
      <c r="K53" s="15"/>
      <c r="L53" s="15">
        <f>COUNTIF(L$2:L$39,("&gt;35%"))-(SUM(L$44:L52))</f>
        <v>0</v>
      </c>
      <c r="M53" s="15"/>
      <c r="N53" s="15">
        <f>COUNTIF(N$2:N$39,("&gt;35%"))-(SUM(N$44:N52))</f>
        <v>0</v>
      </c>
      <c r="O53" s="15"/>
      <c r="P53" s="15">
        <f>COUNTIF(P$2:P$39,("&gt;35%"))-(SUM(P$44:P52))</f>
        <v>0</v>
      </c>
      <c r="Q53" s="15"/>
      <c r="R53" s="15">
        <f>COUNTIF(R$2:R$39,("&gt;35%"))-(SUM(R$44:R52))</f>
        <v>0</v>
      </c>
      <c r="T53" s="15">
        <f>COUNTIF(T$2:T$39,("&gt;35%"))-(SUM(T$44:T52))</f>
        <v>0</v>
      </c>
      <c r="U53" s="15"/>
      <c r="V53" s="15">
        <f>COUNTIF(V$2:V$39,("&gt;35%"))-(SUM(V$44:V52))</f>
        <v>3</v>
      </c>
    </row>
    <row r="54" spans="1:22" ht="12.75" customHeight="1" x14ac:dyDescent="0.2">
      <c r="A54" s="72" t="s">
        <v>274</v>
      </c>
      <c r="D54" s="12"/>
      <c r="E54" s="15"/>
      <c r="F54" s="15">
        <f>COUNTIF(F$2:F$39,("&gt;30%"))-(SUM(F$44:F53))</f>
        <v>2</v>
      </c>
      <c r="G54" s="15"/>
      <c r="H54" s="15">
        <f>COUNTIF(H$2:H$39,("&gt;30%"))-(SUM(H$44:H53))</f>
        <v>2</v>
      </c>
      <c r="I54" s="15"/>
      <c r="J54" s="15">
        <f>COUNTIF(J$2:J$39,("&gt;30%"))-(SUM(J$44:J53))</f>
        <v>0</v>
      </c>
      <c r="K54" s="15"/>
      <c r="L54" s="15">
        <f>COUNTIF(L$2:L$39,("&gt;30%"))-(SUM(L$44:L53))</f>
        <v>0</v>
      </c>
      <c r="M54" s="15"/>
      <c r="N54" s="15">
        <f>COUNTIF(N$2:N$39,("&gt;30%"))-(SUM(N$44:N53))</f>
        <v>0</v>
      </c>
      <c r="O54" s="15"/>
      <c r="P54" s="15">
        <f>COUNTIF(P$2:P$39,("&gt;30%"))-(SUM(P$44:P53))</f>
        <v>0</v>
      </c>
      <c r="Q54" s="15"/>
      <c r="R54" s="15">
        <f>COUNTIF(R$2:R$39,("&gt;30%"))-(SUM(R$44:R53))</f>
        <v>0</v>
      </c>
      <c r="T54" s="15">
        <f>COUNTIF(T$2:T$39,("&gt;30%"))-(SUM(T$44:T53))</f>
        <v>0</v>
      </c>
      <c r="U54" s="15"/>
      <c r="V54" s="15">
        <f>COUNTIF(V$2:V$39,("&gt;30%"))-(SUM(V$44:V53))</f>
        <v>3</v>
      </c>
    </row>
    <row r="55" spans="1:22" ht="12.75" customHeight="1" x14ac:dyDescent="0.2">
      <c r="A55" s="72" t="s">
        <v>170</v>
      </c>
      <c r="D55" s="12"/>
      <c r="E55" s="15"/>
      <c r="F55" s="15">
        <f>COUNTIF(F$2:F$39,("&gt;20%"))-(SUM(F$44:F54))</f>
        <v>0</v>
      </c>
      <c r="G55" s="15"/>
      <c r="H55" s="15">
        <f>COUNTIF(H$2:H$39,("&gt;20%"))-(SUM(H$44:H54))</f>
        <v>2</v>
      </c>
      <c r="I55" s="15"/>
      <c r="J55" s="15">
        <f>COUNTIF(J$2:J$39,("&gt;20%"))-(SUM(J$44:J54))</f>
        <v>0</v>
      </c>
      <c r="K55" s="15"/>
      <c r="L55" s="15">
        <f>COUNTIF(L$2:L$39,("&gt;20%"))-(SUM(L$44:L54))</f>
        <v>0</v>
      </c>
      <c r="M55" s="15"/>
      <c r="N55" s="15">
        <f>COUNTIF(N$2:N$39,("&gt;20%"))-(SUM(N$44:N54))</f>
        <v>0</v>
      </c>
      <c r="O55" s="15"/>
      <c r="P55" s="15">
        <f>COUNTIF(P$2:P$39,("&gt;20%"))-(SUM(P$44:P54))</f>
        <v>0</v>
      </c>
      <c r="Q55" s="15"/>
      <c r="R55" s="15">
        <f>COUNTIF(R$2:R$39,("&gt;20%"))-(SUM(R$44:R54))</f>
        <v>0</v>
      </c>
      <c r="T55" s="15">
        <f>COUNTIF(T$2:T$39,("&gt;20%"))-(SUM(T$44:T54))</f>
        <v>0</v>
      </c>
      <c r="U55" s="15"/>
      <c r="V55" s="15">
        <f>COUNTIF(V$2:V$39,("&gt;20%"))-(SUM(V$44:V54))</f>
        <v>10</v>
      </c>
    </row>
    <row r="56" spans="1:22" ht="12.75" customHeight="1" x14ac:dyDescent="0.2">
      <c r="A56" s="72" t="s">
        <v>171</v>
      </c>
      <c r="D56" s="12"/>
      <c r="E56" s="15"/>
      <c r="F56" s="15">
        <f>COUNTIF(F$2:F$39,("&gt;10%"))-(SUM(F$44:F55))</f>
        <v>0</v>
      </c>
      <c r="G56" s="15"/>
      <c r="H56" s="15">
        <f>COUNTIF(H$2:H$39,("&gt;10%"))-(SUM(H$44:H55))</f>
        <v>6</v>
      </c>
      <c r="I56" s="15"/>
      <c r="J56" s="15">
        <f>COUNTIF(J$2:J$39,("&gt;10%"))-(SUM(J$44:J55))</f>
        <v>0</v>
      </c>
      <c r="K56" s="15"/>
      <c r="L56" s="15">
        <f>COUNTIF(L$2:L$39,("&gt;10%"))-(SUM(L$44:L55))</f>
        <v>4</v>
      </c>
      <c r="M56" s="15"/>
      <c r="N56" s="15">
        <f>COUNTIF(N$2:N$39,("&gt;10%"))-(SUM(N$44:N55))</f>
        <v>0</v>
      </c>
      <c r="O56" s="15"/>
      <c r="P56" s="15">
        <f>COUNTIF(P$2:P$39,("&gt;10%"))-(SUM(P$44:P55))</f>
        <v>0</v>
      </c>
      <c r="Q56" s="15"/>
      <c r="R56" s="15">
        <f>COUNTIF(R$2:R$39,("&gt;10%"))-(SUM(R$44:R55))</f>
        <v>3</v>
      </c>
      <c r="T56" s="15">
        <f>COUNTIF(T$2:T$39,("&gt;10%"))-(SUM(T$44:T55))</f>
        <v>0</v>
      </c>
      <c r="U56" s="15"/>
      <c r="V56" s="15">
        <f>COUNTIF(V$2:V$39,("&gt;10%"))-(SUM(V$44:V55))</f>
        <v>12</v>
      </c>
    </row>
    <row r="57" spans="1:22" ht="12.75" customHeight="1" x14ac:dyDescent="0.2">
      <c r="A57" s="72" t="s">
        <v>172</v>
      </c>
      <c r="D57" s="12"/>
      <c r="E57" s="15"/>
      <c r="F57" s="15">
        <f>COUNTIF(F$2:F$39,("&lt;10%"))</f>
        <v>0</v>
      </c>
      <c r="G57" s="15"/>
      <c r="H57" s="15">
        <f>COUNTIF(H$2:H$39,("&lt;10%"))</f>
        <v>23</v>
      </c>
      <c r="I57" s="15"/>
      <c r="J57" s="15">
        <f>COUNTIF(J$2:J$39,("&lt;10%"))</f>
        <v>38</v>
      </c>
      <c r="K57" s="15"/>
      <c r="L57" s="15">
        <f>COUNTIF(L$2:L$39,("&lt;10%"))</f>
        <v>34</v>
      </c>
      <c r="M57" s="15"/>
      <c r="N57" s="15">
        <f>COUNTIF(N$2:N$39,("&lt;10%"))</f>
        <v>38</v>
      </c>
      <c r="O57" s="15"/>
      <c r="P57" s="15">
        <f>COUNTIF(P$2:P$39,("&lt;10%"))</f>
        <v>38</v>
      </c>
      <c r="Q57" s="15"/>
      <c r="R57" s="15">
        <f>COUNTIF(R$2:R$39,("&lt;10%"))</f>
        <v>35</v>
      </c>
      <c r="T57" s="15">
        <f>COUNTIF(T$2:T$39,("&lt;10%"))</f>
        <v>38</v>
      </c>
      <c r="U57" s="15"/>
      <c r="V57" s="15">
        <f>COUNTIF(V$2:V$39,("&lt;10%"))</f>
        <v>3</v>
      </c>
    </row>
    <row r="58" spans="1:22" ht="12.75" customHeight="1" x14ac:dyDescent="0.2">
      <c r="D58" s="12"/>
      <c r="E58" s="15"/>
      <c r="F58" s="12"/>
      <c r="G58" s="15"/>
      <c r="H58" s="12"/>
      <c r="I58" s="15"/>
      <c r="J58" s="12"/>
      <c r="K58" s="15"/>
      <c r="L58" s="12"/>
      <c r="M58" s="15"/>
      <c r="N58" s="12"/>
      <c r="O58" s="15"/>
      <c r="P58" s="12"/>
      <c r="Q58" s="15"/>
      <c r="R58" s="12"/>
    </row>
    <row r="59" spans="1:22" ht="12.75" customHeight="1" x14ac:dyDescent="0.2">
      <c r="D59" s="12"/>
      <c r="E59" s="15"/>
      <c r="F59" s="12"/>
      <c r="G59" s="15"/>
      <c r="H59" s="12"/>
      <c r="I59" s="15"/>
      <c r="J59" s="12"/>
      <c r="K59" s="15"/>
      <c r="L59" s="12"/>
      <c r="M59" s="15"/>
      <c r="N59" s="12"/>
      <c r="O59" s="15"/>
      <c r="P59" s="12"/>
      <c r="Q59" s="15"/>
      <c r="R59" s="12"/>
    </row>
    <row r="60" spans="1:22" ht="12.75" customHeight="1" x14ac:dyDescent="0.2">
      <c r="D60" s="12"/>
      <c r="E60" s="15"/>
      <c r="F60" s="12"/>
      <c r="G60" s="15"/>
      <c r="H60" s="12"/>
      <c r="I60" s="15"/>
      <c r="J60" s="12"/>
      <c r="K60" s="15"/>
      <c r="L60" s="12"/>
      <c r="M60" s="15"/>
      <c r="N60" s="12"/>
      <c r="O60" s="15"/>
      <c r="P60" s="12"/>
      <c r="Q60" s="15"/>
      <c r="R60" s="12"/>
    </row>
    <row r="61" spans="1:22" ht="12.75" customHeight="1" x14ac:dyDescent="0.2">
      <c r="D61" s="12"/>
      <c r="E61" s="15"/>
      <c r="F61" s="12"/>
      <c r="G61" s="15"/>
      <c r="H61" s="12"/>
      <c r="I61" s="15"/>
      <c r="J61" s="12"/>
      <c r="K61" s="15"/>
      <c r="L61" s="12"/>
      <c r="M61" s="15"/>
      <c r="N61" s="12"/>
      <c r="O61" s="15"/>
      <c r="P61" s="12"/>
      <c r="Q61" s="15"/>
      <c r="R61" s="12"/>
    </row>
    <row r="62" spans="1:22" ht="12.75" customHeight="1" x14ac:dyDescent="0.2">
      <c r="D62" s="12"/>
      <c r="E62" s="15"/>
      <c r="F62" s="12"/>
      <c r="G62" s="15"/>
      <c r="H62" s="12"/>
      <c r="I62" s="15"/>
      <c r="J62" s="12"/>
      <c r="K62" s="15"/>
      <c r="L62" s="12"/>
      <c r="M62" s="15"/>
      <c r="N62" s="12"/>
      <c r="O62" s="15"/>
      <c r="P62" s="12"/>
      <c r="Q62" s="15"/>
      <c r="R62" s="12"/>
    </row>
    <row r="63" spans="1:22" ht="12.75" customHeight="1" x14ac:dyDescent="0.2">
      <c r="D63" s="12"/>
      <c r="E63" s="15"/>
      <c r="F63" s="12"/>
      <c r="G63" s="15"/>
      <c r="H63" s="12"/>
      <c r="I63" s="15"/>
      <c r="J63" s="12"/>
      <c r="K63" s="15"/>
      <c r="L63" s="12"/>
      <c r="M63" s="15"/>
      <c r="N63" s="12"/>
      <c r="O63" s="15"/>
      <c r="P63" s="12"/>
      <c r="Q63" s="15"/>
      <c r="R63" s="12"/>
    </row>
    <row r="64" spans="1:22" ht="12.75" customHeight="1" x14ac:dyDescent="0.2">
      <c r="D64" s="12"/>
      <c r="E64" s="15"/>
      <c r="F64" s="12"/>
      <c r="G64" s="15"/>
      <c r="H64" s="12"/>
      <c r="I64" s="15"/>
      <c r="J64" s="12"/>
      <c r="K64" s="15"/>
      <c r="L64" s="12"/>
      <c r="M64" s="15"/>
      <c r="N64" s="12"/>
      <c r="O64" s="15"/>
      <c r="P64" s="12"/>
      <c r="Q64" s="15"/>
      <c r="R64" s="12"/>
    </row>
    <row r="65" spans="4:18" ht="12.75" customHeight="1" x14ac:dyDescent="0.2">
      <c r="D65" s="12"/>
      <c r="E65" s="15"/>
      <c r="F65" s="12"/>
      <c r="G65" s="15"/>
      <c r="H65" s="12"/>
      <c r="I65" s="15"/>
      <c r="J65" s="12"/>
      <c r="K65" s="15"/>
      <c r="L65" s="12"/>
      <c r="M65" s="15"/>
      <c r="N65" s="12"/>
      <c r="O65" s="15"/>
      <c r="P65" s="12"/>
      <c r="Q65" s="15"/>
      <c r="R65" s="12"/>
    </row>
    <row r="66" spans="4:18" ht="12.75" customHeight="1" x14ac:dyDescent="0.2">
      <c r="D66" s="12"/>
      <c r="E66" s="15"/>
      <c r="F66" s="12"/>
      <c r="G66" s="15"/>
      <c r="H66" s="12"/>
      <c r="I66" s="15"/>
      <c r="J66" s="12"/>
      <c r="K66" s="15"/>
      <c r="L66" s="12"/>
      <c r="M66" s="15"/>
      <c r="N66" s="12"/>
      <c r="O66" s="15"/>
      <c r="P66" s="12"/>
      <c r="Q66" s="15"/>
      <c r="R66" s="12"/>
    </row>
    <row r="67" spans="4:18" ht="12.75" customHeight="1" x14ac:dyDescent="0.2">
      <c r="D67" s="12"/>
      <c r="E67" s="15"/>
      <c r="F67" s="12"/>
      <c r="G67" s="15"/>
      <c r="H67" s="12"/>
      <c r="I67" s="15"/>
      <c r="J67" s="12"/>
      <c r="K67" s="15"/>
      <c r="L67" s="12"/>
      <c r="M67" s="15"/>
      <c r="N67" s="12"/>
      <c r="O67" s="15"/>
      <c r="P67" s="12"/>
      <c r="Q67" s="15"/>
      <c r="R67" s="12"/>
    </row>
    <row r="68" spans="4:18" ht="12.75" customHeight="1" x14ac:dyDescent="0.2">
      <c r="D68" s="12"/>
      <c r="E68" s="15"/>
      <c r="F68" s="12"/>
      <c r="G68" s="15"/>
      <c r="H68" s="12"/>
      <c r="I68" s="15"/>
      <c r="J68" s="12"/>
      <c r="K68" s="15"/>
      <c r="L68" s="12"/>
      <c r="M68" s="15"/>
      <c r="N68" s="12"/>
      <c r="O68" s="15"/>
      <c r="P68" s="12"/>
      <c r="Q68" s="15"/>
      <c r="R68" s="12"/>
    </row>
    <row r="69" spans="4:18" ht="12.75" customHeight="1" x14ac:dyDescent="0.2">
      <c r="D69" s="12"/>
      <c r="E69" s="15"/>
      <c r="F69" s="12"/>
      <c r="G69" s="15"/>
      <c r="H69" s="12"/>
      <c r="I69" s="15"/>
      <c r="J69" s="12"/>
      <c r="K69" s="15"/>
      <c r="L69" s="12"/>
      <c r="M69" s="15"/>
      <c r="N69" s="12"/>
      <c r="O69" s="15"/>
      <c r="P69" s="12"/>
      <c r="Q69" s="15"/>
      <c r="R69" s="12"/>
    </row>
    <row r="70" spans="4:18" ht="12.75" customHeight="1" x14ac:dyDescent="0.2">
      <c r="D70" s="12"/>
      <c r="E70" s="15"/>
      <c r="F70" s="12"/>
      <c r="G70" s="15"/>
      <c r="H70" s="12"/>
      <c r="I70" s="15"/>
      <c r="J70" s="12"/>
      <c r="K70" s="15"/>
      <c r="L70" s="12"/>
      <c r="M70" s="15"/>
      <c r="N70" s="12"/>
      <c r="O70" s="15"/>
      <c r="P70" s="12"/>
      <c r="Q70" s="15"/>
      <c r="R70" s="12"/>
    </row>
    <row r="71" spans="4:18" ht="12.75" customHeight="1" x14ac:dyDescent="0.2">
      <c r="D71" s="12"/>
      <c r="E71" s="15"/>
      <c r="F71" s="12"/>
      <c r="G71" s="15"/>
      <c r="H71" s="12"/>
      <c r="I71" s="15"/>
      <c r="J71" s="12"/>
      <c r="K71" s="15"/>
      <c r="L71" s="12"/>
      <c r="M71" s="15"/>
      <c r="N71" s="12"/>
      <c r="O71" s="15"/>
      <c r="P71" s="12"/>
      <c r="Q71" s="15"/>
      <c r="R71" s="12"/>
    </row>
    <row r="72" spans="4:18" ht="12.75" customHeight="1" x14ac:dyDescent="0.2">
      <c r="D72" s="12"/>
      <c r="E72" s="15"/>
      <c r="F72" s="12"/>
      <c r="G72" s="15"/>
      <c r="H72" s="12"/>
      <c r="I72" s="15"/>
      <c r="J72" s="12"/>
      <c r="K72" s="15"/>
      <c r="L72" s="12"/>
      <c r="M72" s="15"/>
      <c r="N72" s="12"/>
      <c r="O72" s="15"/>
      <c r="P72" s="12"/>
      <c r="Q72" s="15"/>
      <c r="R72" s="12"/>
    </row>
    <row r="73" spans="4:18" ht="12.75" customHeight="1" x14ac:dyDescent="0.2">
      <c r="D73" s="12"/>
      <c r="E73" s="15"/>
      <c r="F73" s="12"/>
      <c r="G73" s="15"/>
      <c r="H73" s="12"/>
      <c r="I73" s="15"/>
      <c r="J73" s="12"/>
      <c r="K73" s="15"/>
      <c r="L73" s="12"/>
      <c r="M73" s="15"/>
      <c r="N73" s="12"/>
      <c r="O73" s="15"/>
      <c r="P73" s="12"/>
      <c r="Q73" s="15"/>
      <c r="R73" s="12"/>
    </row>
    <row r="74" spans="4:18" ht="12.75" customHeight="1" x14ac:dyDescent="0.2">
      <c r="D74" s="12"/>
      <c r="E74" s="15"/>
      <c r="F74" s="12"/>
      <c r="G74" s="15"/>
      <c r="H74" s="12"/>
      <c r="I74" s="15"/>
      <c r="J74" s="12"/>
      <c r="K74" s="15"/>
      <c r="L74" s="12"/>
      <c r="M74" s="15"/>
      <c r="N74" s="12"/>
      <c r="O74" s="15"/>
      <c r="P74" s="12"/>
      <c r="Q74" s="15"/>
      <c r="R74" s="12"/>
    </row>
    <row r="75" spans="4:18" ht="12.75" customHeight="1" x14ac:dyDescent="0.2">
      <c r="D75" s="12"/>
      <c r="E75" s="15"/>
      <c r="F75" s="12"/>
      <c r="G75" s="15"/>
      <c r="H75" s="12"/>
      <c r="I75" s="15"/>
      <c r="J75" s="12"/>
      <c r="K75" s="15"/>
      <c r="L75" s="12"/>
      <c r="M75" s="15"/>
      <c r="N75" s="12"/>
      <c r="O75" s="15"/>
      <c r="P75" s="12"/>
      <c r="Q75" s="15"/>
      <c r="R75" s="12"/>
    </row>
    <row r="76" spans="4:18" ht="12.75" customHeight="1" x14ac:dyDescent="0.2">
      <c r="D76" s="12"/>
      <c r="E76" s="15"/>
      <c r="F76" s="12"/>
      <c r="G76" s="15"/>
      <c r="H76" s="12"/>
      <c r="I76" s="15"/>
      <c r="J76" s="12"/>
      <c r="K76" s="15"/>
      <c r="L76" s="12"/>
      <c r="M76" s="15"/>
      <c r="N76" s="12"/>
      <c r="O76" s="15"/>
      <c r="P76" s="12"/>
      <c r="Q76" s="15"/>
      <c r="R76" s="12"/>
    </row>
    <row r="77" spans="4:18" ht="12.75" customHeight="1" x14ac:dyDescent="0.2">
      <c r="D77" s="12"/>
      <c r="E77" s="15"/>
      <c r="F77" s="12"/>
      <c r="G77" s="15"/>
      <c r="H77" s="12"/>
      <c r="I77" s="15"/>
      <c r="J77" s="12"/>
      <c r="K77" s="15"/>
      <c r="L77" s="12"/>
      <c r="M77" s="15"/>
      <c r="N77" s="12"/>
      <c r="O77" s="15"/>
      <c r="P77" s="12"/>
      <c r="Q77" s="15"/>
      <c r="R77" s="12"/>
    </row>
    <row r="78" spans="4:18" ht="12.75" customHeight="1" x14ac:dyDescent="0.2">
      <c r="D78" s="12"/>
      <c r="E78" s="15"/>
      <c r="F78" s="12"/>
      <c r="G78" s="15"/>
      <c r="H78" s="12"/>
      <c r="I78" s="15"/>
      <c r="J78" s="12"/>
      <c r="K78" s="15"/>
      <c r="L78" s="12"/>
      <c r="M78" s="15"/>
      <c r="N78" s="12"/>
      <c r="O78" s="15"/>
      <c r="P78" s="12"/>
      <c r="Q78" s="15"/>
      <c r="R78" s="12"/>
    </row>
    <row r="79" spans="4:18" ht="12.75" customHeight="1" x14ac:dyDescent="0.2">
      <c r="D79" s="12"/>
      <c r="E79" s="15"/>
      <c r="F79" s="12"/>
      <c r="G79" s="15"/>
      <c r="H79" s="12"/>
      <c r="I79" s="15"/>
      <c r="J79" s="12"/>
      <c r="K79" s="15"/>
      <c r="L79" s="12"/>
      <c r="M79" s="15"/>
      <c r="N79" s="12"/>
      <c r="O79" s="15"/>
      <c r="P79" s="12"/>
      <c r="Q79" s="15"/>
      <c r="R79" s="12"/>
    </row>
    <row r="80" spans="4:18" ht="12.75" customHeight="1" x14ac:dyDescent="0.2">
      <c r="D80" s="12"/>
      <c r="E80" s="15"/>
      <c r="F80" s="12"/>
      <c r="G80" s="15"/>
      <c r="H80" s="12"/>
      <c r="I80" s="15"/>
      <c r="J80" s="12"/>
      <c r="K80" s="15"/>
      <c r="L80" s="12"/>
      <c r="M80" s="15"/>
      <c r="N80" s="12"/>
      <c r="O80" s="15"/>
      <c r="P80" s="12"/>
      <c r="Q80" s="15"/>
      <c r="R80" s="12"/>
    </row>
    <row r="81" spans="4:18" ht="12.75" customHeight="1" x14ac:dyDescent="0.2">
      <c r="D81" s="12"/>
      <c r="E81" s="15"/>
      <c r="F81" s="12"/>
      <c r="G81" s="15"/>
      <c r="H81" s="12"/>
      <c r="I81" s="15"/>
      <c r="J81" s="12"/>
      <c r="K81" s="15"/>
      <c r="L81" s="12"/>
      <c r="M81" s="15"/>
      <c r="N81" s="12"/>
      <c r="O81" s="15"/>
      <c r="P81" s="12"/>
      <c r="Q81" s="15"/>
      <c r="R81" s="12"/>
    </row>
    <row r="82" spans="4:18" ht="12.75" customHeight="1" x14ac:dyDescent="0.2">
      <c r="D82" s="12"/>
      <c r="E82" s="15"/>
      <c r="F82" s="12"/>
      <c r="G82" s="15"/>
      <c r="H82" s="12"/>
      <c r="I82" s="15"/>
      <c r="J82" s="12"/>
      <c r="K82" s="15"/>
      <c r="L82" s="12"/>
      <c r="M82" s="15"/>
      <c r="N82" s="12"/>
      <c r="O82" s="15"/>
      <c r="P82" s="12"/>
      <c r="Q82" s="15"/>
      <c r="R82" s="12"/>
    </row>
    <row r="83" spans="4:18" ht="12.75" customHeight="1" x14ac:dyDescent="0.2">
      <c r="D83" s="12"/>
      <c r="E83" s="15"/>
      <c r="F83" s="12"/>
      <c r="G83" s="15"/>
      <c r="H83" s="12"/>
      <c r="I83" s="15"/>
      <c r="J83" s="12"/>
      <c r="K83" s="15"/>
      <c r="L83" s="12"/>
      <c r="M83" s="15"/>
      <c r="N83" s="12"/>
      <c r="O83" s="15"/>
      <c r="P83" s="12"/>
      <c r="Q83" s="15"/>
      <c r="R83" s="12"/>
    </row>
    <row r="84" spans="4:18" ht="12.75" customHeight="1" x14ac:dyDescent="0.2">
      <c r="D84" s="12"/>
      <c r="E84" s="15"/>
      <c r="F84" s="12"/>
      <c r="G84" s="15"/>
      <c r="H84" s="12"/>
      <c r="I84" s="15"/>
      <c r="J84" s="12"/>
      <c r="K84" s="15"/>
      <c r="L84" s="12"/>
      <c r="M84" s="15"/>
      <c r="N84" s="12"/>
      <c r="O84" s="15"/>
      <c r="P84" s="12"/>
      <c r="Q84" s="15"/>
      <c r="R84" s="12"/>
    </row>
    <row r="85" spans="4:18" ht="12.75" customHeight="1" x14ac:dyDescent="0.2">
      <c r="D85" s="12"/>
      <c r="E85" s="15"/>
      <c r="F85" s="12"/>
      <c r="G85" s="15"/>
      <c r="H85" s="12"/>
      <c r="I85" s="15"/>
      <c r="J85" s="12"/>
      <c r="K85" s="15"/>
      <c r="L85" s="12"/>
      <c r="M85" s="15"/>
      <c r="N85" s="12"/>
      <c r="O85" s="15"/>
      <c r="P85" s="12"/>
      <c r="Q85" s="15"/>
      <c r="R85" s="12"/>
    </row>
    <row r="86" spans="4:18" ht="12.75" customHeight="1" x14ac:dyDescent="0.2">
      <c r="D86" s="12"/>
      <c r="E86" s="15"/>
      <c r="F86" s="12"/>
      <c r="G86" s="15"/>
      <c r="H86" s="12"/>
      <c r="I86" s="15"/>
      <c r="J86" s="12"/>
      <c r="K86" s="15"/>
      <c r="L86" s="12"/>
      <c r="M86" s="15"/>
      <c r="N86" s="12"/>
      <c r="O86" s="15"/>
      <c r="P86" s="12"/>
      <c r="Q86" s="15"/>
      <c r="R86" s="12"/>
    </row>
    <row r="87" spans="4:18" ht="12.75" customHeight="1" x14ac:dyDescent="0.2">
      <c r="D87" s="12"/>
      <c r="E87" s="15"/>
      <c r="F87" s="12"/>
      <c r="G87" s="15"/>
      <c r="H87" s="12"/>
      <c r="I87" s="15"/>
      <c r="J87" s="12"/>
      <c r="K87" s="15"/>
      <c r="L87" s="12"/>
      <c r="M87" s="15"/>
      <c r="N87" s="12"/>
      <c r="O87" s="15"/>
      <c r="P87" s="12"/>
      <c r="Q87" s="15"/>
      <c r="R87" s="12"/>
    </row>
    <row r="88" spans="4:18" ht="12.75" customHeight="1" x14ac:dyDescent="0.2">
      <c r="D88" s="12"/>
      <c r="E88" s="15"/>
      <c r="F88" s="12"/>
      <c r="G88" s="15"/>
      <c r="H88" s="12"/>
      <c r="I88" s="15"/>
      <c r="J88" s="12"/>
      <c r="K88" s="15"/>
      <c r="L88" s="12"/>
      <c r="M88" s="15"/>
      <c r="N88" s="12"/>
      <c r="O88" s="15"/>
      <c r="P88" s="12"/>
      <c r="Q88" s="15"/>
      <c r="R88" s="12"/>
    </row>
    <row r="89" spans="4:18" ht="12.75" customHeight="1" x14ac:dyDescent="0.2">
      <c r="D89" s="12"/>
      <c r="E89" s="15"/>
      <c r="F89" s="12"/>
      <c r="G89" s="15"/>
      <c r="H89" s="12"/>
      <c r="I89" s="15"/>
      <c r="J89" s="12"/>
      <c r="K89" s="15"/>
      <c r="L89" s="12"/>
      <c r="M89" s="15"/>
      <c r="N89" s="12"/>
      <c r="O89" s="15"/>
      <c r="P89" s="12"/>
      <c r="Q89" s="15"/>
      <c r="R89" s="12"/>
    </row>
    <row r="90" spans="4:18" ht="12.75" customHeight="1" x14ac:dyDescent="0.2">
      <c r="D90" s="12"/>
      <c r="E90" s="15"/>
      <c r="F90" s="12"/>
      <c r="G90" s="15"/>
      <c r="H90" s="12"/>
      <c r="I90" s="15"/>
      <c r="J90" s="12"/>
      <c r="K90" s="15"/>
      <c r="L90" s="12"/>
      <c r="M90" s="15"/>
      <c r="N90" s="12"/>
      <c r="O90" s="15"/>
      <c r="P90" s="12"/>
      <c r="Q90" s="15"/>
      <c r="R90" s="12"/>
    </row>
    <row r="91" spans="4:18" ht="10.9" customHeight="1" x14ac:dyDescent="0.2">
      <c r="D91" s="12"/>
      <c r="E91" s="15"/>
      <c r="F91" s="12"/>
      <c r="G91" s="15"/>
      <c r="H91" s="12"/>
      <c r="I91" s="15"/>
      <c r="J91" s="12"/>
      <c r="K91" s="15"/>
      <c r="L91" s="12"/>
      <c r="M91" s="15"/>
      <c r="N91" s="12"/>
      <c r="O91" s="15"/>
      <c r="P91" s="12"/>
      <c r="Q91" s="15"/>
      <c r="R91" s="12"/>
    </row>
    <row r="92" spans="4:18" ht="12.75" customHeight="1" x14ac:dyDescent="0.2">
      <c r="D92" s="12"/>
      <c r="E92" s="15"/>
      <c r="F92" s="12"/>
      <c r="G92" s="15"/>
      <c r="H92" s="12"/>
      <c r="I92" s="15"/>
      <c r="J92" s="12"/>
      <c r="K92" s="15"/>
      <c r="L92" s="12"/>
      <c r="M92" s="15"/>
      <c r="N92" s="12"/>
      <c r="O92" s="15"/>
      <c r="P92" s="12"/>
      <c r="Q92" s="15"/>
      <c r="R92" s="12"/>
    </row>
    <row r="93" spans="4:18" ht="12.75" customHeight="1" x14ac:dyDescent="0.2">
      <c r="D93" s="12"/>
      <c r="E93" s="15"/>
      <c r="F93" s="12"/>
      <c r="G93" s="15"/>
      <c r="H93" s="12"/>
      <c r="I93" s="15"/>
      <c r="J93" s="12"/>
      <c r="K93" s="15"/>
      <c r="L93" s="12"/>
      <c r="M93" s="15"/>
      <c r="N93" s="12"/>
      <c r="O93" s="15"/>
      <c r="P93" s="12"/>
      <c r="Q93" s="15"/>
      <c r="R93" s="12"/>
    </row>
    <row r="94" spans="4:18" ht="12.75" customHeight="1" x14ac:dyDescent="0.2">
      <c r="D94" s="12"/>
      <c r="E94" s="15"/>
      <c r="F94" s="12"/>
      <c r="G94" s="15"/>
      <c r="H94" s="12"/>
      <c r="I94" s="15"/>
      <c r="J94" s="12"/>
      <c r="K94" s="15"/>
      <c r="L94" s="12"/>
      <c r="M94" s="15"/>
      <c r="N94" s="12"/>
      <c r="O94" s="15"/>
      <c r="P94" s="12"/>
      <c r="Q94" s="15"/>
      <c r="R94" s="12"/>
    </row>
    <row r="95" spans="4:18" ht="12.75" customHeight="1" x14ac:dyDescent="0.2">
      <c r="D95" s="12"/>
      <c r="E95" s="15"/>
      <c r="F95" s="12"/>
      <c r="G95" s="15"/>
      <c r="H95" s="12"/>
      <c r="I95" s="15"/>
      <c r="J95" s="12"/>
      <c r="K95" s="15"/>
      <c r="L95" s="12"/>
      <c r="M95" s="15"/>
      <c r="N95" s="12"/>
      <c r="O95" s="15"/>
      <c r="P95" s="12"/>
      <c r="Q95" s="15"/>
      <c r="R95" s="12"/>
    </row>
    <row r="96" spans="4:18" ht="12.75" customHeight="1" x14ac:dyDescent="0.2">
      <c r="D96" s="12"/>
      <c r="E96" s="15"/>
      <c r="F96" s="12"/>
      <c r="G96" s="15"/>
      <c r="H96" s="12"/>
      <c r="I96" s="15"/>
      <c r="J96" s="12"/>
      <c r="K96" s="15"/>
      <c r="L96" s="12"/>
      <c r="M96" s="15"/>
      <c r="N96" s="12"/>
      <c r="O96" s="15"/>
      <c r="P96" s="12"/>
      <c r="Q96" s="15"/>
      <c r="R96" s="12"/>
    </row>
    <row r="97" spans="4:18" ht="12.75" customHeight="1" x14ac:dyDescent="0.2">
      <c r="D97" s="12"/>
      <c r="E97" s="15"/>
      <c r="F97" s="12"/>
      <c r="G97" s="15"/>
      <c r="H97" s="12"/>
      <c r="I97" s="15"/>
      <c r="J97" s="12"/>
      <c r="K97" s="15"/>
      <c r="L97" s="12"/>
      <c r="M97" s="15"/>
      <c r="N97" s="12"/>
      <c r="O97" s="15"/>
      <c r="P97" s="12"/>
      <c r="Q97" s="15"/>
      <c r="R97" s="12"/>
    </row>
    <row r="98" spans="4:18" ht="12.75" customHeight="1" x14ac:dyDescent="0.2">
      <c r="D98" s="12"/>
      <c r="E98" s="15"/>
      <c r="F98" s="12"/>
      <c r="G98" s="15"/>
      <c r="H98" s="12"/>
      <c r="I98" s="15"/>
      <c r="J98" s="12"/>
      <c r="K98" s="15"/>
      <c r="L98" s="12"/>
      <c r="M98" s="15"/>
      <c r="N98" s="12"/>
      <c r="O98" s="15"/>
      <c r="P98" s="12"/>
      <c r="Q98" s="15"/>
      <c r="R98" s="12"/>
    </row>
    <row r="99" spans="4:18" ht="12.75" customHeight="1" x14ac:dyDescent="0.2">
      <c r="D99" s="12"/>
      <c r="E99" s="15"/>
      <c r="F99" s="12"/>
      <c r="G99" s="15"/>
      <c r="H99" s="12"/>
      <c r="I99" s="15"/>
      <c r="J99" s="12"/>
      <c r="K99" s="15"/>
      <c r="L99" s="12"/>
      <c r="M99" s="15"/>
      <c r="N99" s="12"/>
      <c r="O99" s="15"/>
      <c r="P99" s="12"/>
      <c r="Q99" s="15"/>
      <c r="R99" s="12"/>
    </row>
    <row r="100" spans="4:18" ht="12.75" customHeight="1" x14ac:dyDescent="0.2"/>
    <row r="101" spans="4:18" ht="12.75" customHeight="1" x14ac:dyDescent="0.2"/>
    <row r="102" spans="4:18" ht="12.75" customHeight="1" x14ac:dyDescent="0.2"/>
    <row r="103" spans="4:18" ht="12.75" customHeight="1" x14ac:dyDescent="0.2"/>
    <row r="104" spans="4:18" ht="12.75" customHeight="1" x14ac:dyDescent="0.2"/>
    <row r="105" spans="4:18" ht="12.75" customHeight="1" x14ac:dyDescent="0.2"/>
    <row r="106" spans="4:18" ht="12.75" customHeight="1" x14ac:dyDescent="0.2"/>
    <row r="107" spans="4:18" ht="12.75" customHeight="1" x14ac:dyDescent="0.2"/>
    <row r="108" spans="4:18" ht="12.75" customHeight="1" x14ac:dyDescent="0.2"/>
    <row r="109" spans="4:18" ht="12.75" customHeight="1" x14ac:dyDescent="0.2"/>
    <row r="110" spans="4:18" ht="12.75" customHeight="1" x14ac:dyDescent="0.2"/>
    <row r="111" spans="4:18" ht="12.75" customHeight="1" x14ac:dyDescent="0.2"/>
    <row r="112" spans="4:18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</sheetData>
  <phoneticPr fontId="5" type="noConversion"/>
  <printOptions headings="1" gridLines="1"/>
  <pageMargins left="0.25" right="0.25" top="0.75" bottom="0.75" header="0.3" footer="0.3"/>
  <pageSetup scale="55" fitToHeight="0" orientation="landscape" r:id="rId1"/>
  <headerFooter alignWithMargins="0">
    <oddHeader>&amp;C&amp;F
&amp;A</oddHeader>
    <oddFooter>&amp;CPrepared by Election Data Services, Inc. 
 -- &amp;T &amp;D&amp;RPage &amp;P of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T107"/>
  <sheetViews>
    <sheetView view="pageBreakPreview" zoomScaleNormal="100" zoomScaleSheetLayoutView="100" workbookViewId="0">
      <pane xSplit="2" ySplit="1" topLeftCell="C26" activePane="bottomRight" state="frozen"/>
      <selection activeCell="B2" sqref="B2"/>
      <selection pane="topRight" activeCell="B2" sqref="B2"/>
      <selection pane="bottomLeft" activeCell="B2" sqref="B2"/>
      <selection pane="bottomRight" activeCell="H44" sqref="H44"/>
    </sheetView>
  </sheetViews>
  <sheetFormatPr defaultColWidth="9.140625" defaultRowHeight="12.75" x14ac:dyDescent="0.2"/>
  <cols>
    <col min="1" max="1" width="17.7109375" style="4" bestFit="1" customWidth="1"/>
    <col min="2" max="2" width="4.7109375" customWidth="1"/>
    <col min="3" max="3" width="9.85546875" style="21" customWidth="1"/>
    <col min="4" max="4" width="10" style="5" customWidth="1"/>
    <col min="5" max="5" width="10.42578125" customWidth="1"/>
    <col min="6" max="6" width="11.28515625" customWidth="1"/>
    <col min="7" max="7" width="9.7109375" customWidth="1"/>
    <col min="8" max="8" width="10.5703125" customWidth="1"/>
    <col min="9" max="9" width="9.85546875" customWidth="1"/>
    <col min="10" max="10" width="10.7109375" customWidth="1"/>
    <col min="11" max="11" width="9.85546875" customWidth="1"/>
    <col min="12" max="12" width="10.7109375" customWidth="1"/>
    <col min="14" max="14" width="10" customWidth="1"/>
    <col min="15" max="15" width="9.85546875" customWidth="1"/>
    <col min="16" max="16" width="10.7109375" customWidth="1"/>
    <col min="17" max="17" width="10" style="37" customWidth="1"/>
    <col min="18" max="18" width="10.85546875" customWidth="1"/>
  </cols>
  <sheetData>
    <row r="1" spans="1:18" x14ac:dyDescent="0.2">
      <c r="A1" s="1" t="s">
        <v>0</v>
      </c>
      <c r="C1" s="20" t="s">
        <v>5</v>
      </c>
      <c r="D1" s="13" t="s">
        <v>6</v>
      </c>
      <c r="E1" s="9" t="s">
        <v>37</v>
      </c>
      <c r="F1" s="16" t="s">
        <v>38</v>
      </c>
      <c r="G1" s="10" t="s">
        <v>39</v>
      </c>
      <c r="H1" s="16" t="s">
        <v>40</v>
      </c>
      <c r="I1" s="9" t="s">
        <v>41</v>
      </c>
      <c r="J1" s="16" t="s">
        <v>42</v>
      </c>
      <c r="K1" s="10" t="s">
        <v>43</v>
      </c>
      <c r="L1" s="16" t="s">
        <v>44</v>
      </c>
      <c r="M1" s="9" t="s">
        <v>45</v>
      </c>
      <c r="N1" s="16" t="s">
        <v>46</v>
      </c>
      <c r="O1" s="10" t="s">
        <v>47</v>
      </c>
      <c r="P1" s="16" t="s">
        <v>48</v>
      </c>
      <c r="Q1" s="61" t="s">
        <v>232</v>
      </c>
      <c r="R1" s="60" t="s">
        <v>231</v>
      </c>
    </row>
    <row r="2" spans="1:18" x14ac:dyDescent="0.2">
      <c r="A2" s="63" t="s">
        <v>233</v>
      </c>
      <c r="C2" s="35">
        <v>239207</v>
      </c>
      <c r="D2" s="59">
        <v>1.0637063296642657</v>
      </c>
      <c r="E2" s="35">
        <v>119641</v>
      </c>
      <c r="F2" s="59">
        <v>0.50015676798755893</v>
      </c>
      <c r="G2" s="35">
        <v>112574</v>
      </c>
      <c r="H2" s="59">
        <v>0.47061331817212709</v>
      </c>
      <c r="I2" s="35">
        <v>5020</v>
      </c>
      <c r="J2" s="59">
        <v>2.098600793455041E-2</v>
      </c>
      <c r="K2" s="35">
        <v>5634</v>
      </c>
      <c r="L2" s="59">
        <v>2.3552822450848009E-2</v>
      </c>
      <c r="M2" s="35">
        <v>320</v>
      </c>
      <c r="N2" s="59">
        <v>1.3377534938358827E-3</v>
      </c>
      <c r="O2" s="35">
        <v>11257</v>
      </c>
      <c r="P2" s="59">
        <v>4.7059659625345411E-2</v>
      </c>
      <c r="Q2" s="37">
        <v>119566</v>
      </c>
      <c r="R2" s="59">
        <v>0.49984323201244113</v>
      </c>
    </row>
    <row r="3" spans="1:18" x14ac:dyDescent="0.2">
      <c r="A3" s="63" t="s">
        <v>234</v>
      </c>
      <c r="C3" s="35">
        <v>231980</v>
      </c>
      <c r="D3" s="59">
        <v>1.061664798689542</v>
      </c>
      <c r="E3" s="35">
        <v>87049</v>
      </c>
      <c r="F3" s="59">
        <v>0.37524355547892058</v>
      </c>
      <c r="G3" s="35">
        <v>120072</v>
      </c>
      <c r="H3" s="59">
        <v>0.51759634451245795</v>
      </c>
      <c r="I3" s="35">
        <v>3583</v>
      </c>
      <c r="J3" s="59">
        <v>1.544529700836279E-2</v>
      </c>
      <c r="K3" s="35">
        <v>17549</v>
      </c>
      <c r="L3" s="59">
        <v>7.5648762824381419E-2</v>
      </c>
      <c r="M3" s="35">
        <v>232</v>
      </c>
      <c r="N3" s="59">
        <v>1.0000862143288215E-3</v>
      </c>
      <c r="O3" s="35">
        <v>17800</v>
      </c>
      <c r="P3" s="59">
        <v>7.6730752651090611E-2</v>
      </c>
      <c r="Q3" s="37">
        <v>144931</v>
      </c>
      <c r="R3" s="59">
        <v>0.62475644452107937</v>
      </c>
    </row>
    <row r="4" spans="1:18" x14ac:dyDescent="0.2">
      <c r="A4" s="63" t="s">
        <v>235</v>
      </c>
      <c r="C4" s="35">
        <v>259777</v>
      </c>
      <c r="D4" s="59">
        <v>1.055563040607906</v>
      </c>
      <c r="E4" s="35">
        <v>127575</v>
      </c>
      <c r="F4" s="59">
        <v>0.49109428471342731</v>
      </c>
      <c r="G4" s="35">
        <v>125620</v>
      </c>
      <c r="H4" s="59">
        <v>0.48356859922164008</v>
      </c>
      <c r="I4" s="35">
        <v>3290</v>
      </c>
      <c r="J4" s="59">
        <v>1.2664708576971787E-2</v>
      </c>
      <c r="K4" s="35">
        <v>6180</v>
      </c>
      <c r="L4" s="59">
        <v>2.3789634956135456E-2</v>
      </c>
      <c r="M4" s="35">
        <v>272</v>
      </c>
      <c r="N4" s="59">
        <v>1.0470518945095216E-3</v>
      </c>
      <c r="O4" s="35">
        <v>11274</v>
      </c>
      <c r="P4" s="59">
        <v>4.3398761245221865E-2</v>
      </c>
      <c r="Q4" s="37">
        <v>132202</v>
      </c>
      <c r="R4" s="59">
        <v>0.50890571528657269</v>
      </c>
    </row>
    <row r="5" spans="1:18" s="52" customFormat="1" x14ac:dyDescent="0.2">
      <c r="A5" s="63" t="s">
        <v>236</v>
      </c>
      <c r="B5"/>
      <c r="C5" s="35">
        <v>235802</v>
      </c>
      <c r="D5" s="59">
        <v>1.0834386476789848</v>
      </c>
      <c r="E5" s="35">
        <v>103339</v>
      </c>
      <c r="F5" s="59">
        <v>0.4382447986022171</v>
      </c>
      <c r="G5" s="35">
        <v>113555</v>
      </c>
      <c r="H5" s="59">
        <v>0.48156928270328497</v>
      </c>
      <c r="I5" s="35">
        <v>5694</v>
      </c>
      <c r="J5" s="59">
        <v>2.4147377884835581E-2</v>
      </c>
      <c r="K5" s="35">
        <v>2921</v>
      </c>
      <c r="L5" s="59">
        <v>1.2387511556305714E-2</v>
      </c>
      <c r="M5" s="35">
        <v>318</v>
      </c>
      <c r="N5" s="59">
        <v>1.3485890704913444E-3</v>
      </c>
      <c r="O5" s="35">
        <v>29650</v>
      </c>
      <c r="P5" s="59">
        <v>0.1257410878618502</v>
      </c>
      <c r="Q5" s="37">
        <v>132463</v>
      </c>
      <c r="R5" s="59">
        <v>0.5617552013977829</v>
      </c>
    </row>
    <row r="6" spans="1:18" x14ac:dyDescent="0.2">
      <c r="A6" s="63" t="s">
        <v>237</v>
      </c>
      <c r="C6" s="35">
        <v>266365</v>
      </c>
      <c r="D6" s="59">
        <v>1.0561560265049839</v>
      </c>
      <c r="E6" s="35">
        <v>114414</v>
      </c>
      <c r="F6" s="59">
        <v>0.42953841533234471</v>
      </c>
      <c r="G6" s="35">
        <v>150257</v>
      </c>
      <c r="H6" s="59">
        <v>0.56410189026336044</v>
      </c>
      <c r="I6" s="35">
        <v>4983</v>
      </c>
      <c r="J6" s="59">
        <v>1.8707412760685525E-2</v>
      </c>
      <c r="K6" s="35">
        <v>3788</v>
      </c>
      <c r="L6" s="59">
        <v>1.4221087605353556E-2</v>
      </c>
      <c r="M6" s="35">
        <v>247</v>
      </c>
      <c r="N6" s="59">
        <v>9.2729900700167065E-4</v>
      </c>
      <c r="O6" s="35">
        <v>7634</v>
      </c>
      <c r="P6" s="59">
        <v>2.8659921536237868E-2</v>
      </c>
      <c r="Q6" s="37">
        <v>151951</v>
      </c>
      <c r="R6" s="59">
        <v>0.57046158466765529</v>
      </c>
    </row>
    <row r="7" spans="1:18" x14ac:dyDescent="0.2">
      <c r="A7" s="63" t="s">
        <v>238</v>
      </c>
      <c r="C7" s="35">
        <v>276664</v>
      </c>
      <c r="D7" s="59">
        <v>1.0808308995749358</v>
      </c>
      <c r="E7" s="35">
        <v>201506</v>
      </c>
      <c r="F7" s="59">
        <v>0.72834195992250528</v>
      </c>
      <c r="G7" s="35">
        <v>65896</v>
      </c>
      <c r="H7" s="59">
        <v>0.23818060896972501</v>
      </c>
      <c r="I7" s="35">
        <v>7754</v>
      </c>
      <c r="J7" s="59">
        <v>2.8026776161697943E-2</v>
      </c>
      <c r="K7" s="35">
        <v>10321</v>
      </c>
      <c r="L7" s="59">
        <v>3.7305178845097299E-2</v>
      </c>
      <c r="M7" s="35">
        <v>340</v>
      </c>
      <c r="N7" s="59">
        <v>1.2289275077350143E-3</v>
      </c>
      <c r="O7" s="35">
        <v>13210</v>
      </c>
      <c r="P7" s="59">
        <v>4.7747448168175118E-2</v>
      </c>
      <c r="Q7" s="37">
        <v>75158</v>
      </c>
      <c r="R7" s="59">
        <v>0.27165804007749472</v>
      </c>
    </row>
    <row r="8" spans="1:18" x14ac:dyDescent="0.2">
      <c r="A8" s="63" t="s">
        <v>239</v>
      </c>
      <c r="C8" s="35">
        <v>283766</v>
      </c>
      <c r="D8" s="59">
        <v>1.0639822952714559</v>
      </c>
      <c r="E8" s="35">
        <v>228214</v>
      </c>
      <c r="F8" s="59">
        <v>0.80423306527209037</v>
      </c>
      <c r="G8" s="35">
        <v>24724</v>
      </c>
      <c r="H8" s="59">
        <v>8.7128126695939612E-2</v>
      </c>
      <c r="I8" s="35">
        <v>4808</v>
      </c>
      <c r="J8" s="59">
        <v>1.6943537985523283E-2</v>
      </c>
      <c r="K8" s="35">
        <v>33326</v>
      </c>
      <c r="L8" s="59">
        <v>0.11744183587885793</v>
      </c>
      <c r="M8" s="35">
        <v>246</v>
      </c>
      <c r="N8" s="59">
        <v>8.6691146930921957E-4</v>
      </c>
      <c r="O8" s="35">
        <v>10604</v>
      </c>
      <c r="P8" s="59">
        <v>3.7368817969735631E-2</v>
      </c>
      <c r="Q8" s="37">
        <v>55552</v>
      </c>
      <c r="R8" s="59">
        <v>0.19576693472790963</v>
      </c>
    </row>
    <row r="9" spans="1:18" x14ac:dyDescent="0.2">
      <c r="A9" s="63" t="s">
        <v>240</v>
      </c>
      <c r="C9" s="35">
        <v>282379</v>
      </c>
      <c r="D9" s="59">
        <v>1.0610951947559841</v>
      </c>
      <c r="E9" s="35">
        <v>253652</v>
      </c>
      <c r="F9" s="59">
        <v>0.89826793068889688</v>
      </c>
      <c r="G9" s="35">
        <v>21980</v>
      </c>
      <c r="H9" s="59">
        <v>7.7838649474642238E-2</v>
      </c>
      <c r="I9" s="35">
        <v>5419</v>
      </c>
      <c r="J9" s="59">
        <v>1.9190520541541686E-2</v>
      </c>
      <c r="K9" s="35">
        <v>7932</v>
      </c>
      <c r="L9" s="59">
        <v>2.8089907535617024E-2</v>
      </c>
      <c r="M9" s="35">
        <v>234</v>
      </c>
      <c r="N9" s="59">
        <v>8.2867352033968533E-4</v>
      </c>
      <c r="O9" s="35">
        <v>10414</v>
      </c>
      <c r="P9" s="59">
        <v>3.687951299494651E-2</v>
      </c>
      <c r="Q9" s="37">
        <v>28727</v>
      </c>
      <c r="R9" s="59">
        <v>0.10173206931110317</v>
      </c>
    </row>
    <row r="10" spans="1:18" x14ac:dyDescent="0.2">
      <c r="A10" s="63" t="s">
        <v>241</v>
      </c>
      <c r="C10" s="35">
        <v>278511</v>
      </c>
      <c r="D10" s="59">
        <v>1.0648376545271103</v>
      </c>
      <c r="E10" s="35">
        <v>189063</v>
      </c>
      <c r="F10" s="59">
        <v>0.67883494727317772</v>
      </c>
      <c r="G10" s="35">
        <v>73969</v>
      </c>
      <c r="H10" s="59">
        <v>0.26558735561611568</v>
      </c>
      <c r="I10" s="35">
        <v>6175</v>
      </c>
      <c r="J10" s="59">
        <v>2.2171476171497714E-2</v>
      </c>
      <c r="K10" s="35">
        <v>19312</v>
      </c>
      <c r="L10" s="59">
        <v>6.9340169688091313E-2</v>
      </c>
      <c r="M10" s="35">
        <v>308</v>
      </c>
      <c r="N10" s="59">
        <v>1.1058809167321937E-3</v>
      </c>
      <c r="O10" s="35">
        <v>7742</v>
      </c>
      <c r="P10" s="59">
        <v>2.7797824861495596E-2</v>
      </c>
      <c r="Q10" s="37">
        <v>89448</v>
      </c>
      <c r="R10" s="59">
        <v>0.32116505272682228</v>
      </c>
    </row>
    <row r="11" spans="1:18" x14ac:dyDescent="0.2">
      <c r="A11" s="63" t="s">
        <v>242</v>
      </c>
      <c r="C11" s="35">
        <v>292704</v>
      </c>
      <c r="D11" s="59">
        <v>1.0535968076965123</v>
      </c>
      <c r="E11" s="35">
        <v>249954</v>
      </c>
      <c r="F11" s="59">
        <v>0.8539480157428665</v>
      </c>
      <c r="G11" s="35">
        <v>26714</v>
      </c>
      <c r="H11" s="59">
        <v>9.1266262162457631E-2</v>
      </c>
      <c r="I11" s="35">
        <v>4110</v>
      </c>
      <c r="J11" s="59">
        <v>1.404148901279108E-2</v>
      </c>
      <c r="K11" s="35">
        <v>18704</v>
      </c>
      <c r="L11" s="59">
        <v>6.3900732480594732E-2</v>
      </c>
      <c r="M11" s="35">
        <v>276</v>
      </c>
      <c r="N11" s="59">
        <v>9.4293210888816005E-4</v>
      </c>
      <c r="O11" s="35">
        <v>8634</v>
      </c>
      <c r="P11" s="59">
        <v>2.9497376188914397E-2</v>
      </c>
      <c r="Q11" s="37">
        <v>42750</v>
      </c>
      <c r="R11" s="59">
        <v>0.14605198425713348</v>
      </c>
    </row>
    <row r="12" spans="1:18" x14ac:dyDescent="0.2">
      <c r="A12" s="63" t="s">
        <v>243</v>
      </c>
      <c r="C12" s="35">
        <v>279879</v>
      </c>
      <c r="D12" s="59">
        <v>1.0588861615197993</v>
      </c>
      <c r="E12" s="35">
        <v>156496</v>
      </c>
      <c r="F12" s="59">
        <v>0.55915592095155409</v>
      </c>
      <c r="G12" s="35">
        <v>103091</v>
      </c>
      <c r="H12" s="59">
        <v>0.36834131892710781</v>
      </c>
      <c r="I12" s="35">
        <v>4415</v>
      </c>
      <c r="J12" s="59">
        <v>1.5774674055574017E-2</v>
      </c>
      <c r="K12" s="35">
        <v>23382</v>
      </c>
      <c r="L12" s="59">
        <v>8.3543245473936947E-2</v>
      </c>
      <c r="M12" s="35">
        <v>241</v>
      </c>
      <c r="N12" s="59">
        <v>8.6108639805058615E-4</v>
      </c>
      <c r="O12" s="35">
        <v>8735</v>
      </c>
      <c r="P12" s="59">
        <v>3.1209915713576224E-2</v>
      </c>
      <c r="Q12" s="37">
        <v>123383</v>
      </c>
      <c r="R12" s="59">
        <v>0.44084407904844591</v>
      </c>
    </row>
    <row r="13" spans="1:18" x14ac:dyDescent="0.2">
      <c r="A13" s="63" t="s">
        <v>244</v>
      </c>
      <c r="C13" s="35">
        <v>274154</v>
      </c>
      <c r="D13" s="59">
        <v>1.0762199347811816</v>
      </c>
      <c r="E13" s="35">
        <v>208134</v>
      </c>
      <c r="F13" s="59">
        <v>0.7591864426563173</v>
      </c>
      <c r="G13" s="35">
        <v>44711</v>
      </c>
      <c r="H13" s="59">
        <v>0.16308716998475309</v>
      </c>
      <c r="I13" s="35">
        <v>5120</v>
      </c>
      <c r="J13" s="59">
        <v>1.8675634862157765E-2</v>
      </c>
      <c r="K13" s="35">
        <v>16706</v>
      </c>
      <c r="L13" s="59">
        <v>6.0936553907657738E-2</v>
      </c>
      <c r="M13" s="35">
        <v>240</v>
      </c>
      <c r="N13" s="59">
        <v>8.7542038416364525E-4</v>
      </c>
      <c r="O13" s="35">
        <v>20139</v>
      </c>
      <c r="P13" s="59">
        <v>7.345871298613188E-2</v>
      </c>
      <c r="Q13" s="37">
        <v>66020</v>
      </c>
      <c r="R13" s="59">
        <v>0.24081355734368276</v>
      </c>
    </row>
    <row r="14" spans="1:18" x14ac:dyDescent="0.2">
      <c r="A14" s="63" t="s">
        <v>245</v>
      </c>
      <c r="C14" s="35">
        <v>287696</v>
      </c>
      <c r="D14" s="59">
        <v>1.0615302263500364</v>
      </c>
      <c r="E14" s="35">
        <v>232746</v>
      </c>
      <c r="F14" s="59">
        <v>0.80899977754296204</v>
      </c>
      <c r="G14" s="35">
        <v>12654</v>
      </c>
      <c r="H14" s="59">
        <v>4.3983927479005619E-2</v>
      </c>
      <c r="I14" s="35">
        <v>3786</v>
      </c>
      <c r="J14" s="59">
        <v>1.3159724153272899E-2</v>
      </c>
      <c r="K14" s="35">
        <v>44106</v>
      </c>
      <c r="L14" s="59">
        <v>0.15330765808353261</v>
      </c>
      <c r="M14" s="35">
        <v>252</v>
      </c>
      <c r="N14" s="59">
        <v>8.7592458706412326E-4</v>
      </c>
      <c r="O14" s="35">
        <v>11854</v>
      </c>
      <c r="P14" s="59">
        <v>4.1203214504198879E-2</v>
      </c>
      <c r="Q14" s="37">
        <v>54950</v>
      </c>
      <c r="R14" s="59">
        <v>0.19100022245703799</v>
      </c>
    </row>
    <row r="15" spans="1:18" x14ac:dyDescent="0.2">
      <c r="A15" s="63" t="s">
        <v>246</v>
      </c>
      <c r="C15" s="35">
        <v>253414</v>
      </c>
      <c r="D15" s="59">
        <v>1.0691043115218575</v>
      </c>
      <c r="E15" s="35">
        <v>231353</v>
      </c>
      <c r="F15" s="59">
        <v>0.91294482546347089</v>
      </c>
      <c r="G15" s="35">
        <v>16327</v>
      </c>
      <c r="H15" s="59">
        <v>6.4428168925158041E-2</v>
      </c>
      <c r="I15" s="35">
        <v>6287</v>
      </c>
      <c r="J15" s="59">
        <v>2.4809205489830871E-2</v>
      </c>
      <c r="K15" s="35">
        <v>6020</v>
      </c>
      <c r="L15" s="59">
        <v>2.3755593613612506E-2</v>
      </c>
      <c r="M15" s="35">
        <v>200</v>
      </c>
      <c r="N15" s="59">
        <v>7.8922237918978429E-4</v>
      </c>
      <c r="O15" s="35">
        <v>10739</v>
      </c>
      <c r="P15" s="59">
        <v>4.2377295650595469E-2</v>
      </c>
      <c r="Q15" s="37">
        <v>22061</v>
      </c>
      <c r="R15" s="59">
        <v>8.7055174536529153E-2</v>
      </c>
    </row>
    <row r="16" spans="1:18" x14ac:dyDescent="0.2">
      <c r="A16" s="63" t="s">
        <v>247</v>
      </c>
      <c r="C16" s="35">
        <v>288413</v>
      </c>
      <c r="D16" s="59">
        <v>1.0609923963205541</v>
      </c>
      <c r="E16" s="35">
        <v>235075</v>
      </c>
      <c r="F16" s="59">
        <v>0.81506381473789324</v>
      </c>
      <c r="G16" s="35">
        <v>21872</v>
      </c>
      <c r="H16" s="59">
        <v>7.5835693952769123E-2</v>
      </c>
      <c r="I16" s="35">
        <v>4466</v>
      </c>
      <c r="J16" s="59">
        <v>1.5484738898732026E-2</v>
      </c>
      <c r="K16" s="35">
        <v>32868</v>
      </c>
      <c r="L16" s="59">
        <v>0.11396157593451058</v>
      </c>
      <c r="M16" s="35">
        <v>256</v>
      </c>
      <c r="N16" s="59">
        <v>8.8761602285611254E-4</v>
      </c>
      <c r="O16" s="35">
        <v>11467</v>
      </c>
      <c r="P16" s="59">
        <v>3.9758956773793139E-2</v>
      </c>
      <c r="Q16" s="37">
        <v>53338</v>
      </c>
      <c r="R16" s="59">
        <v>0.18493618526210678</v>
      </c>
    </row>
    <row r="17" spans="1:18" x14ac:dyDescent="0.2">
      <c r="A17" s="63" t="s">
        <v>248</v>
      </c>
      <c r="C17" s="35">
        <v>250974</v>
      </c>
      <c r="D17" s="59">
        <v>1.0631977814434963</v>
      </c>
      <c r="E17" s="35">
        <v>230138</v>
      </c>
      <c r="F17" s="59">
        <v>0.91697944807031806</v>
      </c>
      <c r="G17" s="35">
        <v>18254</v>
      </c>
      <c r="H17" s="59">
        <v>7.273263365926351E-2</v>
      </c>
      <c r="I17" s="35">
        <v>6272</v>
      </c>
      <c r="J17" s="59">
        <v>2.4990636480272856E-2</v>
      </c>
      <c r="K17" s="35">
        <v>3123</v>
      </c>
      <c r="L17" s="59">
        <v>1.244352004590117E-2</v>
      </c>
      <c r="M17" s="35">
        <v>208</v>
      </c>
      <c r="N17" s="59">
        <v>8.2877110776415086E-4</v>
      </c>
      <c r="O17" s="35">
        <v>8840</v>
      </c>
      <c r="P17" s="59">
        <v>3.5222772079976414E-2</v>
      </c>
      <c r="Q17" s="37">
        <v>20836</v>
      </c>
      <c r="R17" s="59">
        <v>8.3020551929681954E-2</v>
      </c>
    </row>
    <row r="18" spans="1:18" x14ac:dyDescent="0.2">
      <c r="A18" s="63" t="s">
        <v>249</v>
      </c>
      <c r="C18" s="35">
        <v>254232</v>
      </c>
      <c r="D18" s="59">
        <v>1.0685987601875453</v>
      </c>
      <c r="E18" s="35">
        <v>240404</v>
      </c>
      <c r="F18" s="59">
        <v>0.94560873532836154</v>
      </c>
      <c r="G18" s="35">
        <v>10104</v>
      </c>
      <c r="H18" s="59">
        <v>3.9743226659114513E-2</v>
      </c>
      <c r="I18" s="35">
        <v>7075</v>
      </c>
      <c r="J18" s="59">
        <v>2.7828912174706566E-2</v>
      </c>
      <c r="K18" s="35">
        <v>2642</v>
      </c>
      <c r="L18" s="59">
        <v>1.0392082821989364E-2</v>
      </c>
      <c r="M18" s="35">
        <v>171</v>
      </c>
      <c r="N18" s="59">
        <v>6.7261399037099969E-4</v>
      </c>
      <c r="O18" s="35">
        <v>11276</v>
      </c>
      <c r="P18" s="59">
        <v>4.4353189213002298E-2</v>
      </c>
      <c r="Q18" s="37">
        <v>13828</v>
      </c>
      <c r="R18" s="59">
        <v>5.4391264671638503E-2</v>
      </c>
    </row>
    <row r="19" spans="1:18" x14ac:dyDescent="0.2">
      <c r="A19" s="63" t="s">
        <v>250</v>
      </c>
      <c r="C19" s="35">
        <v>294843</v>
      </c>
      <c r="D19" s="59">
        <v>1.0883351478583518</v>
      </c>
      <c r="E19" s="35">
        <v>213527</v>
      </c>
      <c r="F19" s="59">
        <v>0.72420576374545098</v>
      </c>
      <c r="G19" s="35">
        <v>48590</v>
      </c>
      <c r="H19" s="59">
        <v>0.16479957129726669</v>
      </c>
      <c r="I19" s="35">
        <v>5560</v>
      </c>
      <c r="J19" s="59">
        <v>1.8857493649162435E-2</v>
      </c>
      <c r="K19" s="35">
        <v>36633</v>
      </c>
      <c r="L19" s="59">
        <v>0.12424578504492222</v>
      </c>
      <c r="M19" s="35">
        <v>562</v>
      </c>
      <c r="N19" s="59">
        <v>1.9060991782067066E-3</v>
      </c>
      <c r="O19" s="35">
        <v>16016</v>
      </c>
      <c r="P19" s="59">
        <v>5.4320434943342731E-2</v>
      </c>
      <c r="Q19" s="37">
        <v>81316</v>
      </c>
      <c r="R19" s="59">
        <v>0.27579423625454902</v>
      </c>
    </row>
    <row r="20" spans="1:18" x14ac:dyDescent="0.2">
      <c r="A20" s="63" t="s">
        <v>251</v>
      </c>
      <c r="C20" s="35">
        <v>263537</v>
      </c>
      <c r="D20" s="59">
        <v>1.0639720418764729</v>
      </c>
      <c r="E20" s="35">
        <v>234537</v>
      </c>
      <c r="F20" s="59">
        <v>0.88995852574780776</v>
      </c>
      <c r="G20" s="35">
        <v>22930</v>
      </c>
      <c r="H20" s="59">
        <v>8.7008655331129975E-2</v>
      </c>
      <c r="I20" s="35">
        <v>6621</v>
      </c>
      <c r="J20" s="59">
        <v>2.5123606931853972E-2</v>
      </c>
      <c r="K20" s="35">
        <v>5429</v>
      </c>
      <c r="L20" s="59">
        <v>2.0600522886729377E-2</v>
      </c>
      <c r="M20" s="35">
        <v>287</v>
      </c>
      <c r="N20" s="59">
        <v>1.0890311417372134E-3</v>
      </c>
      <c r="O20" s="35">
        <v>10592</v>
      </c>
      <c r="P20" s="59">
        <v>4.019169983721451E-2</v>
      </c>
      <c r="Q20" s="37">
        <v>29000</v>
      </c>
      <c r="R20" s="59">
        <v>0.1100414742521923</v>
      </c>
    </row>
    <row r="21" spans="1:18" x14ac:dyDescent="0.2">
      <c r="A21" s="63" t="s">
        <v>252</v>
      </c>
      <c r="C21" s="35">
        <v>261670</v>
      </c>
      <c r="D21" s="59">
        <v>1.0796384759429818</v>
      </c>
      <c r="E21" s="35">
        <v>215392</v>
      </c>
      <c r="F21" s="59">
        <v>0.82314365422096536</v>
      </c>
      <c r="G21" s="35">
        <v>37545</v>
      </c>
      <c r="H21" s="59">
        <v>0.14348224863377537</v>
      </c>
      <c r="I21" s="35">
        <v>6625</v>
      </c>
      <c r="J21" s="59">
        <v>2.5318148813390912E-2</v>
      </c>
      <c r="K21" s="35">
        <v>9359</v>
      </c>
      <c r="L21" s="59">
        <v>3.576642335766423E-2</v>
      </c>
      <c r="M21" s="35">
        <v>309</v>
      </c>
      <c r="N21" s="59">
        <v>1.1808766767302328E-3</v>
      </c>
      <c r="O21" s="35">
        <v>13279</v>
      </c>
      <c r="P21" s="59">
        <v>5.0747124240455535E-2</v>
      </c>
      <c r="Q21" s="37">
        <v>46278</v>
      </c>
      <c r="R21" s="59">
        <v>0.17685634577903467</v>
      </c>
    </row>
    <row r="22" spans="1:18" x14ac:dyDescent="0.2">
      <c r="A22" s="63" t="s">
        <v>253</v>
      </c>
      <c r="C22" s="35">
        <v>266844</v>
      </c>
      <c r="D22" s="59">
        <v>1.0725480055762917</v>
      </c>
      <c r="E22" s="35">
        <v>226677</v>
      </c>
      <c r="F22" s="59">
        <v>0.84947384988982322</v>
      </c>
      <c r="G22" s="35">
        <v>29973</v>
      </c>
      <c r="H22" s="59">
        <v>0.112324054503755</v>
      </c>
      <c r="I22" s="35">
        <v>7410</v>
      </c>
      <c r="J22" s="59">
        <v>2.7769033592660881E-2</v>
      </c>
      <c r="K22" s="35">
        <v>5490</v>
      </c>
      <c r="L22" s="59">
        <v>2.0573818410756846E-2</v>
      </c>
      <c r="M22" s="35">
        <v>351</v>
      </c>
      <c r="N22" s="59">
        <v>1.3153752754418312E-3</v>
      </c>
      <c r="O22" s="35">
        <v>16302</v>
      </c>
      <c r="P22" s="59">
        <v>6.1091873903853934E-2</v>
      </c>
      <c r="Q22" s="37">
        <v>40167</v>
      </c>
      <c r="R22" s="59">
        <v>0.15052615011017673</v>
      </c>
    </row>
    <row r="23" spans="1:18" x14ac:dyDescent="0.2">
      <c r="A23" s="63" t="s">
        <v>254</v>
      </c>
      <c r="C23" s="35">
        <v>271281</v>
      </c>
      <c r="D23" s="59">
        <v>1.0609036386624939</v>
      </c>
      <c r="E23" s="35">
        <v>260432</v>
      </c>
      <c r="F23" s="59">
        <v>0.96000825712084514</v>
      </c>
      <c r="G23" s="35">
        <v>4647</v>
      </c>
      <c r="H23" s="59">
        <v>1.7129839539075719E-2</v>
      </c>
      <c r="I23" s="35">
        <v>5861</v>
      </c>
      <c r="J23" s="59">
        <v>2.1604904139987689E-2</v>
      </c>
      <c r="K23" s="35">
        <v>7024</v>
      </c>
      <c r="L23" s="59">
        <v>2.5891971793085399E-2</v>
      </c>
      <c r="M23" s="35">
        <v>334</v>
      </c>
      <c r="N23" s="59">
        <v>1.2311956974502454E-3</v>
      </c>
      <c r="O23" s="35">
        <v>9505</v>
      </c>
      <c r="P23" s="59">
        <v>3.5037470372049649E-2</v>
      </c>
      <c r="Q23" s="37">
        <v>10849</v>
      </c>
      <c r="R23" s="59">
        <v>3.9991742879154822E-2</v>
      </c>
    </row>
    <row r="24" spans="1:18" x14ac:dyDescent="0.2">
      <c r="A24" s="63" t="s">
        <v>255</v>
      </c>
      <c r="C24" s="35">
        <v>268530</v>
      </c>
      <c r="D24" s="59">
        <v>1.0932670465124938</v>
      </c>
      <c r="E24" s="35">
        <v>205345</v>
      </c>
      <c r="F24" s="59">
        <v>0.76470040591367816</v>
      </c>
      <c r="G24" s="35">
        <v>44347</v>
      </c>
      <c r="H24" s="59">
        <v>0.1651472833575392</v>
      </c>
      <c r="I24" s="35">
        <v>6610</v>
      </c>
      <c r="J24" s="59">
        <v>2.4615499199344578E-2</v>
      </c>
      <c r="K24" s="35">
        <v>19230</v>
      </c>
      <c r="L24" s="59">
        <v>7.1612110378728638E-2</v>
      </c>
      <c r="M24" s="35">
        <v>401</v>
      </c>
      <c r="N24" s="59">
        <v>1.4933154582355789E-3</v>
      </c>
      <c r="O24" s="35">
        <v>17642</v>
      </c>
      <c r="P24" s="59">
        <v>6.5698432204967794E-2</v>
      </c>
      <c r="Q24" s="37">
        <v>63185</v>
      </c>
      <c r="R24" s="59">
        <v>0.23529959408632184</v>
      </c>
    </row>
    <row r="25" spans="1:18" x14ac:dyDescent="0.2">
      <c r="A25" s="63" t="s">
        <v>256</v>
      </c>
      <c r="C25" s="35">
        <v>272767</v>
      </c>
      <c r="D25" s="59">
        <v>1.0644066181026297</v>
      </c>
      <c r="E25" s="35">
        <v>252762</v>
      </c>
      <c r="F25" s="59">
        <v>0.92665901666990513</v>
      </c>
      <c r="G25" s="35">
        <v>13585</v>
      </c>
      <c r="H25" s="59">
        <v>4.980441182401097E-2</v>
      </c>
      <c r="I25" s="35">
        <v>6519</v>
      </c>
      <c r="J25" s="59">
        <v>2.3899518636785241E-2</v>
      </c>
      <c r="K25" s="35">
        <v>6274</v>
      </c>
      <c r="L25" s="59">
        <v>2.3001316141615373E-2</v>
      </c>
      <c r="M25" s="35">
        <v>338</v>
      </c>
      <c r="N25" s="59">
        <v>1.2391528300710864E-3</v>
      </c>
      <c r="O25" s="35">
        <v>10857</v>
      </c>
      <c r="P25" s="59">
        <v>3.9803202000241962E-2</v>
      </c>
      <c r="Q25" s="37">
        <v>20005</v>
      </c>
      <c r="R25" s="59">
        <v>7.3340983330094922E-2</v>
      </c>
    </row>
    <row r="26" spans="1:18" x14ac:dyDescent="0.2">
      <c r="A26" s="63" t="s">
        <v>257</v>
      </c>
      <c r="C26" s="35">
        <v>260024</v>
      </c>
      <c r="D26" s="59">
        <v>1.0535719779712642</v>
      </c>
      <c r="E26" s="35">
        <v>250395</v>
      </c>
      <c r="F26" s="59">
        <v>0.96296880287973419</v>
      </c>
      <c r="G26" s="35">
        <v>7370</v>
      </c>
      <c r="H26" s="59">
        <v>2.8343537519613573E-2</v>
      </c>
      <c r="I26" s="35">
        <v>5884</v>
      </c>
      <c r="J26" s="59">
        <v>2.2628680429498817E-2</v>
      </c>
      <c r="K26" s="35">
        <v>2249</v>
      </c>
      <c r="L26" s="59">
        <v>8.6492016121588779E-3</v>
      </c>
      <c r="M26" s="35">
        <v>211</v>
      </c>
      <c r="N26" s="59">
        <v>8.1146355721010369E-4</v>
      </c>
      <c r="O26" s="35">
        <v>7845</v>
      </c>
      <c r="P26" s="59">
        <v>3.017029197304864E-2</v>
      </c>
      <c r="Q26" s="37">
        <v>9629</v>
      </c>
      <c r="R26" s="59">
        <v>3.703119712026582E-2</v>
      </c>
    </row>
    <row r="27" spans="1:18" x14ac:dyDescent="0.2">
      <c r="A27" s="63" t="s">
        <v>258</v>
      </c>
      <c r="C27" s="35">
        <v>279205</v>
      </c>
      <c r="D27" s="59">
        <v>1.074869719381816</v>
      </c>
      <c r="E27" s="35">
        <v>236505</v>
      </c>
      <c r="F27" s="59">
        <v>0.84706577604269262</v>
      </c>
      <c r="G27" s="35">
        <v>22516</v>
      </c>
      <c r="H27" s="59">
        <v>8.0643254956035887E-2</v>
      </c>
      <c r="I27" s="35">
        <v>7518</v>
      </c>
      <c r="J27" s="59">
        <v>2.6926451890188212E-2</v>
      </c>
      <c r="K27" s="35">
        <v>11281</v>
      </c>
      <c r="L27" s="59">
        <v>4.0404004226285345E-2</v>
      </c>
      <c r="M27" s="35">
        <v>318</v>
      </c>
      <c r="N27" s="59">
        <v>1.1389480847406029E-3</v>
      </c>
      <c r="O27" s="35">
        <v>21971</v>
      </c>
      <c r="P27" s="59">
        <v>7.869128418187353E-2</v>
      </c>
      <c r="Q27" s="37">
        <v>42700</v>
      </c>
      <c r="R27" s="59">
        <v>0.15293422395730735</v>
      </c>
    </row>
    <row r="28" spans="1:18" x14ac:dyDescent="0.2">
      <c r="A28" s="63" t="s">
        <v>259</v>
      </c>
      <c r="C28" s="35">
        <v>227990</v>
      </c>
      <c r="D28" s="59">
        <v>1.0722707136277909</v>
      </c>
      <c r="E28" s="35">
        <v>150624</v>
      </c>
      <c r="F28" s="59">
        <v>0.66066055528751266</v>
      </c>
      <c r="G28" s="35">
        <v>76887</v>
      </c>
      <c r="H28" s="59">
        <v>0.33723847537172685</v>
      </c>
      <c r="I28" s="35">
        <v>6326</v>
      </c>
      <c r="J28" s="59">
        <v>2.7746831001359707E-2</v>
      </c>
      <c r="K28" s="35">
        <v>2338</v>
      </c>
      <c r="L28" s="59">
        <v>1.0254835738409579E-2</v>
      </c>
      <c r="M28" s="35">
        <v>223</v>
      </c>
      <c r="N28" s="59">
        <v>9.7811307513487431E-4</v>
      </c>
      <c r="O28" s="35">
        <v>8069</v>
      </c>
      <c r="P28" s="59">
        <v>3.539190315364709E-2</v>
      </c>
      <c r="Q28" s="37">
        <v>77366</v>
      </c>
      <c r="R28" s="59">
        <v>0.33933944471248739</v>
      </c>
    </row>
    <row r="29" spans="1:18" x14ac:dyDescent="0.2">
      <c r="A29" s="63" t="s">
        <v>260</v>
      </c>
      <c r="C29" s="35">
        <v>282092</v>
      </c>
      <c r="D29" s="59">
        <v>1.0799916339350284</v>
      </c>
      <c r="E29" s="35">
        <v>247268</v>
      </c>
      <c r="F29" s="59">
        <v>0.87655091246827277</v>
      </c>
      <c r="G29" s="35">
        <v>16732</v>
      </c>
      <c r="H29" s="59">
        <v>5.9313982672319666E-2</v>
      </c>
      <c r="I29" s="35">
        <v>6380</v>
      </c>
      <c r="J29" s="59">
        <v>2.261673496589765E-2</v>
      </c>
      <c r="K29" s="35">
        <v>7820</v>
      </c>
      <c r="L29" s="59">
        <v>2.7721452575755427E-2</v>
      </c>
      <c r="M29" s="35">
        <v>360</v>
      </c>
      <c r="N29" s="59">
        <v>1.2761794024644443E-3</v>
      </c>
      <c r="O29" s="35">
        <v>26097</v>
      </c>
      <c r="P29" s="59">
        <v>9.251237185031834E-2</v>
      </c>
      <c r="Q29" s="37">
        <v>34824</v>
      </c>
      <c r="R29" s="59">
        <v>0.12344908753172724</v>
      </c>
    </row>
    <row r="30" spans="1:18" x14ac:dyDescent="0.2">
      <c r="A30" s="63" t="s">
        <v>261</v>
      </c>
      <c r="C30" s="35">
        <v>292766</v>
      </c>
      <c r="D30" s="59">
        <v>1.0825608164882534</v>
      </c>
      <c r="E30" s="35">
        <v>223060</v>
      </c>
      <c r="F30" s="59">
        <v>0.76190541251374821</v>
      </c>
      <c r="G30" s="35">
        <v>46102</v>
      </c>
      <c r="H30" s="59">
        <v>0.15747047129789662</v>
      </c>
      <c r="I30" s="35">
        <v>6617</v>
      </c>
      <c r="J30" s="59">
        <v>2.2601668226501712E-2</v>
      </c>
      <c r="K30" s="35">
        <v>11056</v>
      </c>
      <c r="L30" s="59">
        <v>3.7763947999426166E-2</v>
      </c>
      <c r="M30" s="35">
        <v>425</v>
      </c>
      <c r="N30" s="59">
        <v>1.4516713006291714E-3</v>
      </c>
      <c r="O30" s="35">
        <v>29677</v>
      </c>
      <c r="P30" s="59">
        <v>0.10136764515005157</v>
      </c>
      <c r="Q30" s="37">
        <v>69706</v>
      </c>
      <c r="R30" s="59">
        <v>0.23809458748625181</v>
      </c>
    </row>
    <row r="31" spans="1:18" x14ac:dyDescent="0.2">
      <c r="A31" s="63" t="s">
        <v>262</v>
      </c>
      <c r="C31" s="35">
        <v>296200</v>
      </c>
      <c r="D31" s="59">
        <v>1.0716779203241054</v>
      </c>
      <c r="E31" s="35">
        <v>268396</v>
      </c>
      <c r="F31" s="59">
        <v>0.90613099257258611</v>
      </c>
      <c r="G31" s="35">
        <v>8771</v>
      </c>
      <c r="H31" s="59">
        <v>2.9611748818365969E-2</v>
      </c>
      <c r="I31" s="35">
        <v>5745</v>
      </c>
      <c r="J31" s="59">
        <v>1.9395678595543552E-2</v>
      </c>
      <c r="K31" s="35">
        <v>10683</v>
      </c>
      <c r="L31" s="59">
        <v>3.6066846725185682E-2</v>
      </c>
      <c r="M31" s="35">
        <v>388</v>
      </c>
      <c r="N31" s="59">
        <v>1.3099257258609048E-3</v>
      </c>
      <c r="O31" s="35">
        <v>23448</v>
      </c>
      <c r="P31" s="59">
        <v>7.9162727886563131E-2</v>
      </c>
      <c r="Q31" s="37">
        <v>27804</v>
      </c>
      <c r="R31" s="59">
        <v>9.3869007427413914E-2</v>
      </c>
    </row>
    <row r="32" spans="1:18" x14ac:dyDescent="0.2">
      <c r="A32" s="63" t="s">
        <v>263</v>
      </c>
      <c r="C32" s="35">
        <v>245798</v>
      </c>
      <c r="D32" s="59">
        <v>1.0607246600867379</v>
      </c>
      <c r="E32" s="35">
        <v>237018</v>
      </c>
      <c r="F32" s="59">
        <v>0.96427961171368359</v>
      </c>
      <c r="G32" s="35">
        <v>5560</v>
      </c>
      <c r="H32" s="59">
        <v>2.2620200327097859E-2</v>
      </c>
      <c r="I32" s="35">
        <v>6173</v>
      </c>
      <c r="J32" s="59">
        <v>2.5114118096973937E-2</v>
      </c>
      <c r="K32" s="35">
        <v>1979</v>
      </c>
      <c r="L32" s="59">
        <v>8.0513266991594726E-3</v>
      </c>
      <c r="M32" s="35">
        <v>168</v>
      </c>
      <c r="N32" s="59">
        <v>6.8348806743748929E-4</v>
      </c>
      <c r="O32" s="35">
        <v>9826</v>
      </c>
      <c r="P32" s="59">
        <v>3.9975915182385538E-2</v>
      </c>
      <c r="Q32" s="37">
        <v>8780</v>
      </c>
      <c r="R32" s="59">
        <v>3.5720388286316407E-2</v>
      </c>
    </row>
    <row r="33" spans="1:18" x14ac:dyDescent="0.2">
      <c r="A33" s="63" t="s">
        <v>264</v>
      </c>
      <c r="C33" s="35">
        <v>259184</v>
      </c>
      <c r="D33" s="59">
        <v>1.0674887338724612</v>
      </c>
      <c r="E33" s="35">
        <v>212172</v>
      </c>
      <c r="F33" s="59">
        <v>0.81861534662633495</v>
      </c>
      <c r="G33" s="35">
        <v>40691</v>
      </c>
      <c r="H33" s="59">
        <v>0.15699657386258412</v>
      </c>
      <c r="I33" s="35">
        <v>5674</v>
      </c>
      <c r="J33" s="59">
        <v>2.1891783443422432E-2</v>
      </c>
      <c r="K33" s="35">
        <v>4029</v>
      </c>
      <c r="L33" s="59">
        <v>1.5544941045743565E-2</v>
      </c>
      <c r="M33" s="35">
        <v>265</v>
      </c>
      <c r="N33" s="59">
        <v>1.0224396567689363E-3</v>
      </c>
      <c r="O33" s="35">
        <v>13845</v>
      </c>
      <c r="P33" s="59">
        <v>5.3417649237607258E-2</v>
      </c>
      <c r="Q33" s="37">
        <v>47012</v>
      </c>
      <c r="R33" s="59">
        <v>0.18138465337366505</v>
      </c>
    </row>
    <row r="34" spans="1:18" x14ac:dyDescent="0.2">
      <c r="A34" s="63" t="s">
        <v>265</v>
      </c>
      <c r="C34" s="35">
        <v>243339</v>
      </c>
      <c r="D34" s="59">
        <v>1.0543357209489641</v>
      </c>
      <c r="E34" s="35">
        <v>227238</v>
      </c>
      <c r="F34" s="59">
        <v>0.93383304772354614</v>
      </c>
      <c r="G34" s="35">
        <v>9775</v>
      </c>
      <c r="H34" s="59">
        <v>4.0170297404033058E-2</v>
      </c>
      <c r="I34" s="35">
        <v>8171</v>
      </c>
      <c r="J34" s="59">
        <v>3.3578670085765129E-2</v>
      </c>
      <c r="K34" s="35">
        <v>2962</v>
      </c>
      <c r="L34" s="59">
        <v>1.2172319274756616E-2</v>
      </c>
      <c r="M34" s="35">
        <v>245</v>
      </c>
      <c r="N34" s="59">
        <v>1.0068258684386802E-3</v>
      </c>
      <c r="O34" s="35">
        <v>8170</v>
      </c>
      <c r="P34" s="59">
        <v>3.3574560592424557E-2</v>
      </c>
      <c r="Q34" s="37">
        <v>16101</v>
      </c>
      <c r="R34" s="59">
        <v>6.6166952276453833E-2</v>
      </c>
    </row>
    <row r="35" spans="1:18" x14ac:dyDescent="0.2">
      <c r="A35" s="63" t="s">
        <v>266</v>
      </c>
      <c r="C35" s="35">
        <v>252461</v>
      </c>
      <c r="D35" s="59">
        <v>1.0730607895873028</v>
      </c>
      <c r="E35" s="35">
        <v>217700</v>
      </c>
      <c r="F35" s="59">
        <v>0.86231140651427352</v>
      </c>
      <c r="G35" s="35">
        <v>28591</v>
      </c>
      <c r="H35" s="59">
        <v>0.11324917512011756</v>
      </c>
      <c r="I35" s="35">
        <v>7770</v>
      </c>
      <c r="J35" s="59">
        <v>3.0777030907744165E-2</v>
      </c>
      <c r="K35" s="35">
        <v>2565</v>
      </c>
      <c r="L35" s="59">
        <v>1.0159985106610526E-2</v>
      </c>
      <c r="M35" s="35">
        <v>313</v>
      </c>
      <c r="N35" s="59">
        <v>1.2397954535552026E-3</v>
      </c>
      <c r="O35" s="35">
        <v>13967</v>
      </c>
      <c r="P35" s="59">
        <v>5.5323396485001647E-2</v>
      </c>
      <c r="Q35" s="37">
        <v>34761</v>
      </c>
      <c r="R35" s="59">
        <v>0.13768859348572651</v>
      </c>
    </row>
    <row r="36" spans="1:18" x14ac:dyDescent="0.2">
      <c r="A36" s="63" t="s">
        <v>267</v>
      </c>
      <c r="C36" s="35">
        <v>253223</v>
      </c>
      <c r="D36" s="59">
        <v>1.0523886060902838</v>
      </c>
      <c r="E36" s="35">
        <v>244809</v>
      </c>
      <c r="F36" s="59">
        <v>0.96677237059824739</v>
      </c>
      <c r="G36" s="35">
        <v>4326</v>
      </c>
      <c r="H36" s="59">
        <v>1.7083756214877795E-2</v>
      </c>
      <c r="I36" s="35">
        <v>8021</v>
      </c>
      <c r="J36" s="59">
        <v>3.1675637679041795E-2</v>
      </c>
      <c r="K36" s="35">
        <v>1890</v>
      </c>
      <c r="L36" s="59">
        <v>7.4637769870825321E-3</v>
      </c>
      <c r="M36" s="35">
        <v>307</v>
      </c>
      <c r="N36" s="59">
        <v>1.2123701243567922E-3</v>
      </c>
      <c r="O36" s="35">
        <v>7136</v>
      </c>
      <c r="P36" s="59">
        <v>2.8180694486677749E-2</v>
      </c>
      <c r="Q36" s="37">
        <v>8414</v>
      </c>
      <c r="R36" s="59">
        <v>3.3227629401752605E-2</v>
      </c>
    </row>
    <row r="37" spans="1:18" x14ac:dyDescent="0.2">
      <c r="A37" s="63" t="s">
        <v>268</v>
      </c>
      <c r="C37" s="35">
        <v>243638</v>
      </c>
      <c r="D37" s="59">
        <v>1.0506324957518942</v>
      </c>
      <c r="E37" s="35">
        <v>236559</v>
      </c>
      <c r="F37" s="59">
        <v>0.97094459813329614</v>
      </c>
      <c r="G37" s="35">
        <v>3309</v>
      </c>
      <c r="H37" s="59">
        <v>1.3581625198039715E-2</v>
      </c>
      <c r="I37" s="35">
        <v>6096</v>
      </c>
      <c r="J37" s="59">
        <v>2.5020727472725931E-2</v>
      </c>
      <c r="K37" s="35">
        <v>3456</v>
      </c>
      <c r="L37" s="59">
        <v>1.4184979354616274E-2</v>
      </c>
      <c r="M37" s="35">
        <v>318</v>
      </c>
      <c r="N37" s="59">
        <v>1.3052151142268448E-3</v>
      </c>
      <c r="O37" s="35">
        <v>6236</v>
      </c>
      <c r="P37" s="59">
        <v>2.559535047898932E-2</v>
      </c>
      <c r="Q37" s="37">
        <v>7079</v>
      </c>
      <c r="R37" s="59">
        <v>2.905540186670388E-2</v>
      </c>
    </row>
    <row r="38" spans="1:18" x14ac:dyDescent="0.2">
      <c r="A38" s="63" t="s">
        <v>269</v>
      </c>
      <c r="C38" s="35">
        <v>257372</v>
      </c>
      <c r="D38" s="59">
        <v>1.0630798999114122</v>
      </c>
      <c r="E38" s="35">
        <v>238677</v>
      </c>
      <c r="F38" s="59">
        <v>0.92736195079495831</v>
      </c>
      <c r="G38" s="35">
        <v>5292</v>
      </c>
      <c r="H38" s="59">
        <v>2.0561677260929705E-2</v>
      </c>
      <c r="I38" s="35">
        <v>19992</v>
      </c>
      <c r="J38" s="59">
        <v>7.7677447430178889E-2</v>
      </c>
      <c r="K38" s="35">
        <v>2669</v>
      </c>
      <c r="L38" s="59">
        <v>1.0370203440933746E-2</v>
      </c>
      <c r="M38" s="35">
        <v>444</v>
      </c>
      <c r="N38" s="59">
        <v>1.7251293847038527E-3</v>
      </c>
      <c r="O38" s="35">
        <v>6533</v>
      </c>
      <c r="P38" s="59">
        <v>2.5383491599707816E-2</v>
      </c>
      <c r="Q38" s="37">
        <v>18695</v>
      </c>
      <c r="R38" s="59">
        <v>7.263804920504173E-2</v>
      </c>
    </row>
    <row r="39" spans="1:18" x14ac:dyDescent="0.2">
      <c r="A39" s="63" t="s">
        <v>270</v>
      </c>
      <c r="C39" s="35">
        <v>248650</v>
      </c>
      <c r="D39" s="59">
        <v>1.0531952543736176</v>
      </c>
      <c r="E39" s="35">
        <v>236729</v>
      </c>
      <c r="F39" s="59">
        <v>0.95205710838528046</v>
      </c>
      <c r="G39" s="35">
        <v>4209</v>
      </c>
      <c r="H39" s="59">
        <v>1.6927408003217372E-2</v>
      </c>
      <c r="I39" s="35">
        <v>12628</v>
      </c>
      <c r="J39" s="59">
        <v>5.0786245726925396E-2</v>
      </c>
      <c r="K39" s="35">
        <v>2998</v>
      </c>
      <c r="L39" s="59">
        <v>1.2057108385280514E-2</v>
      </c>
      <c r="M39" s="35">
        <v>327</v>
      </c>
      <c r="N39" s="59">
        <v>1.3151015483611503E-3</v>
      </c>
      <c r="O39" s="35">
        <v>4986</v>
      </c>
      <c r="P39" s="59">
        <v>2.0052282324552584E-2</v>
      </c>
      <c r="Q39" s="37">
        <v>11921</v>
      </c>
      <c r="R39" s="59">
        <v>4.7942891614719485E-2</v>
      </c>
    </row>
    <row r="40" spans="1:18" x14ac:dyDescent="0.2">
      <c r="C40" s="15"/>
      <c r="D40" s="12"/>
      <c r="E40" s="15"/>
      <c r="F40" s="12"/>
      <c r="G40" s="15"/>
      <c r="H40" s="12"/>
      <c r="I40" s="15"/>
      <c r="J40" s="12"/>
      <c r="K40" s="15"/>
      <c r="L40" s="12"/>
      <c r="M40" s="15"/>
      <c r="N40" s="12"/>
      <c r="O40" s="15"/>
      <c r="P40" s="12"/>
    </row>
    <row r="41" spans="1:18" x14ac:dyDescent="0.2">
      <c r="A41" s="72" t="s">
        <v>272</v>
      </c>
      <c r="B41" s="5"/>
      <c r="C41" s="15">
        <f>SUM(C2:C39)</f>
        <v>10077331</v>
      </c>
      <c r="D41" s="12">
        <f>F41+H41+J41+L41+N41+P41+R90+T90</f>
        <v>1.066910077678306</v>
      </c>
      <c r="E41" s="15">
        <f>SUM(E2:E39)</f>
        <v>8044575</v>
      </c>
      <c r="F41" s="12">
        <f>E41/C41</f>
        <v>0.79828428777421323</v>
      </c>
      <c r="G41" s="15">
        <f>SUM(G2:G39)</f>
        <v>1544122</v>
      </c>
      <c r="H41" s="12">
        <f>G41/C41</f>
        <v>0.15322727813545076</v>
      </c>
      <c r="I41" s="15">
        <f>SUM(I2:I39)</f>
        <v>246458</v>
      </c>
      <c r="J41" s="12">
        <f>I41/C41</f>
        <v>2.4456674093567037E-2</v>
      </c>
      <c r="K41" s="15">
        <f>SUM(K2:K39)</f>
        <v>411928</v>
      </c>
      <c r="L41" s="12">
        <f>K41/C41</f>
        <v>4.0876696418922831E-2</v>
      </c>
      <c r="M41" s="15">
        <f>SUM(M2:M39)</f>
        <v>11255</v>
      </c>
      <c r="N41" s="12">
        <f>M41/C41</f>
        <v>1.1168631853017432E-3</v>
      </c>
      <c r="O41" s="15">
        <f>SUM(O2:O39)</f>
        <v>493268</v>
      </c>
      <c r="P41" s="12">
        <f>O41/C41</f>
        <v>4.894827807085031E-2</v>
      </c>
      <c r="Q41" s="37">
        <f t="shared" ref="Q41" si="0">C41-E41</f>
        <v>2032756</v>
      </c>
      <c r="R41" s="59">
        <f t="shared" ref="R41" si="1">Q41/$C41</f>
        <v>0.20171571222578677</v>
      </c>
    </row>
    <row r="42" spans="1:18" x14ac:dyDescent="0.2">
      <c r="A42" s="72"/>
      <c r="B42" s="5"/>
      <c r="C42" s="15"/>
      <c r="D42" s="12"/>
      <c r="E42" s="15"/>
      <c r="F42" s="12"/>
      <c r="G42" s="15"/>
      <c r="H42" s="12"/>
      <c r="I42" s="15"/>
      <c r="J42" s="12"/>
      <c r="K42" s="15"/>
      <c r="L42" s="12"/>
      <c r="M42" s="15"/>
      <c r="N42" s="12"/>
      <c r="O42" s="15"/>
      <c r="P42" s="12"/>
      <c r="Q42" s="15"/>
      <c r="R42" s="12"/>
    </row>
    <row r="43" spans="1:18" x14ac:dyDescent="0.2">
      <c r="A43" s="72"/>
      <c r="B43" s="5"/>
      <c r="C43" s="15"/>
      <c r="D43" s="12"/>
      <c r="E43" s="15"/>
      <c r="F43" s="12"/>
      <c r="G43" s="15"/>
      <c r="H43" s="12"/>
      <c r="I43" s="15"/>
      <c r="J43" s="12"/>
      <c r="K43" s="15"/>
      <c r="L43" s="12"/>
      <c r="M43" s="15"/>
      <c r="N43" s="12"/>
      <c r="O43" s="15"/>
      <c r="P43" s="12"/>
      <c r="Q43" s="15"/>
      <c r="R43" s="12"/>
    </row>
    <row r="44" spans="1:18" x14ac:dyDescent="0.2">
      <c r="A44" s="72" t="s">
        <v>161</v>
      </c>
      <c r="B44" s="5"/>
      <c r="C44" s="15"/>
      <c r="D44" s="12"/>
      <c r="E44" s="15"/>
      <c r="F44" s="15">
        <f>COUNTIF(F$2:F$39,("&gt;90%"))</f>
        <v>13</v>
      </c>
      <c r="G44" s="15"/>
      <c r="H44" s="15">
        <f>COUNTIF(H$2:H$39,("&gt;90%"))</f>
        <v>0</v>
      </c>
      <c r="I44" s="15"/>
      <c r="J44" s="15">
        <f>COUNTIF(J$2:J$39,("&gt;90%"))</f>
        <v>0</v>
      </c>
      <c r="K44" s="15"/>
      <c r="L44" s="15">
        <f>COUNTIF(L$2:L$39,("&gt;90%"))</f>
        <v>0</v>
      </c>
      <c r="M44" s="15"/>
      <c r="N44" s="15">
        <f>COUNTIF(N$2:N$39,("&gt;90%"))</f>
        <v>0</v>
      </c>
      <c r="O44" s="15"/>
      <c r="P44" s="15">
        <f>COUNTIF(P$2:P$39,("&gt;90%"))</f>
        <v>0</v>
      </c>
      <c r="Q44" s="15"/>
      <c r="R44" s="15">
        <f>COUNTIF(R$2:R$39,("&gt;90%"))</f>
        <v>0</v>
      </c>
    </row>
    <row r="45" spans="1:18" x14ac:dyDescent="0.2">
      <c r="A45" s="72" t="s">
        <v>162</v>
      </c>
      <c r="B45" s="5"/>
      <c r="C45" s="15"/>
      <c r="D45" s="12"/>
      <c r="E45" s="15"/>
      <c r="F45" s="15">
        <f>COUNTIF(F$2:F$39,("&gt;80%"))-(F44)</f>
        <v>12</v>
      </c>
      <c r="G45" s="15"/>
      <c r="H45" s="15">
        <f>COUNTIF(H$2:H$39,("&gt;80%"))-(H44)</f>
        <v>0</v>
      </c>
      <c r="I45" s="15"/>
      <c r="J45" s="15">
        <f>COUNTIF(J$2:J$39,("&gt;80%"))-(J44)</f>
        <v>0</v>
      </c>
      <c r="K45" s="15"/>
      <c r="L45" s="15">
        <f>COUNTIF(L$2:L$39,("&gt;80%"))-(L44)</f>
        <v>0</v>
      </c>
      <c r="M45" s="15"/>
      <c r="N45" s="15">
        <f>COUNTIF(N$2:N$39,("&gt;80%"))-(N44)</f>
        <v>0</v>
      </c>
      <c r="O45" s="15"/>
      <c r="P45" s="15">
        <f>COUNTIF(P$2:P$39,("&gt;80%"))-(P44)</f>
        <v>0</v>
      </c>
      <c r="Q45" s="15"/>
      <c r="R45" s="15">
        <f>COUNTIF(R$2:R$39,("&gt;80%"))-(R44)</f>
        <v>0</v>
      </c>
    </row>
    <row r="46" spans="1:18" x14ac:dyDescent="0.2">
      <c r="A46" s="72" t="s">
        <v>163</v>
      </c>
      <c r="B46" s="5"/>
      <c r="C46" s="15"/>
      <c r="D46" s="12"/>
      <c r="E46" s="15"/>
      <c r="F46" s="15">
        <f>COUNTIF(F$2:F$39,("&gt;70%"))-(SUM(F44:F$45))</f>
        <v>5</v>
      </c>
      <c r="G46" s="15"/>
      <c r="H46" s="15">
        <f>COUNTIF(H$2:H$39,("&gt;70%"))-(SUM(H44:H$45))</f>
        <v>0</v>
      </c>
      <c r="I46" s="15"/>
      <c r="J46" s="15">
        <f>COUNTIF(J$2:J$39,("&gt;70%"))-(SUM(J44:J$45))</f>
        <v>0</v>
      </c>
      <c r="K46" s="15"/>
      <c r="L46" s="15">
        <f>COUNTIF(L$2:L$39,("&gt;70%"))-(SUM(L44:L$45))</f>
        <v>0</v>
      </c>
      <c r="M46" s="15"/>
      <c r="N46" s="15">
        <f>COUNTIF(N$2:N$39,("&gt;70%"))-(SUM(N44:N$45))</f>
        <v>0</v>
      </c>
      <c r="O46" s="15"/>
      <c r="P46" s="15">
        <f>COUNTIF(P$2:P$39,("&gt;70%"))-(SUM(P44:P$45))</f>
        <v>0</v>
      </c>
      <c r="Q46" s="15"/>
      <c r="R46" s="15">
        <f>COUNTIF(R$2:R$39,("&gt;70%"))-(SUM(R44:R$45))</f>
        <v>0</v>
      </c>
    </row>
    <row r="47" spans="1:18" x14ac:dyDescent="0.2">
      <c r="A47" s="72" t="s">
        <v>164</v>
      </c>
      <c r="B47" s="5"/>
      <c r="C47" s="15"/>
      <c r="D47" s="12"/>
      <c r="E47" s="15"/>
      <c r="F47" s="15">
        <f>COUNTIF(F$2:F$39,("&gt;65%"))-(SUM(F$44:F46))</f>
        <v>2</v>
      </c>
      <c r="G47" s="15"/>
      <c r="H47" s="15">
        <f>COUNTIF(H$2:H$39,("&gt;65%"))-(SUM(H$44:H46))</f>
        <v>0</v>
      </c>
      <c r="I47" s="15"/>
      <c r="J47" s="15">
        <f>COUNTIF(J$2:J$39,("&gt;65%"))-(SUM(J$44:J46))</f>
        <v>0</v>
      </c>
      <c r="K47" s="15"/>
      <c r="L47" s="15">
        <f>COUNTIF(L$2:L$39,("&gt;65%"))-(SUM(L$44:L46))</f>
        <v>0</v>
      </c>
      <c r="M47" s="15"/>
      <c r="N47" s="15">
        <f>COUNTIF(N$2:N$39,("&gt;65%"))-(SUM(N$44:N46))</f>
        <v>0</v>
      </c>
      <c r="O47" s="15"/>
      <c r="P47" s="15">
        <f>COUNTIF(P$2:P$39,("&gt;65%"))-(SUM(P$44:P46))</f>
        <v>0</v>
      </c>
      <c r="Q47" s="15"/>
      <c r="R47" s="15">
        <f>COUNTIF(R$2:R$39,("&gt;65%"))-(SUM(R$44:R46))</f>
        <v>0</v>
      </c>
    </row>
    <row r="48" spans="1:18" x14ac:dyDescent="0.2">
      <c r="A48" s="72" t="s">
        <v>165</v>
      </c>
      <c r="B48" s="5"/>
      <c r="C48" s="15"/>
      <c r="D48" s="12"/>
      <c r="E48" s="15"/>
      <c r="F48" s="15">
        <f>COUNTIF(F$2:F$39,("&gt;60%"))-(SUM(F$44:F47))</f>
        <v>0</v>
      </c>
      <c r="G48" s="15"/>
      <c r="H48" s="15">
        <f>COUNTIF(H$2:H$39,("&gt;60%"))-(SUM(H$44:H47))</f>
        <v>0</v>
      </c>
      <c r="I48" s="15"/>
      <c r="J48" s="15">
        <f>COUNTIF(J$2:J$39,("&gt;60%"))-(SUM(J$44:J47))</f>
        <v>0</v>
      </c>
      <c r="K48" s="15"/>
      <c r="L48" s="15">
        <f>COUNTIF(L$2:L$39,("&gt;60%"))-(SUM(L$44:L47))</f>
        <v>0</v>
      </c>
      <c r="M48" s="15"/>
      <c r="N48" s="15">
        <f>COUNTIF(N$2:N$39,("&gt;60%"))-(SUM(N$44:N47))</f>
        <v>0</v>
      </c>
      <c r="O48" s="15"/>
      <c r="P48" s="15">
        <f>COUNTIF(P$2:P$39,("&gt;60%"))-(SUM(P$44:P47))</f>
        <v>0</v>
      </c>
      <c r="Q48" s="15"/>
      <c r="R48" s="15">
        <f>COUNTIF(R$2:R$39,("&gt;60%"))-(SUM(R$44:R47))</f>
        <v>1</v>
      </c>
    </row>
    <row r="49" spans="1:18" x14ac:dyDescent="0.2">
      <c r="A49" s="72" t="s">
        <v>166</v>
      </c>
      <c r="B49" s="5"/>
      <c r="C49" s="15"/>
      <c r="D49" s="12"/>
      <c r="E49" s="15"/>
      <c r="F49" s="15">
        <f>COUNTIF(F$2:F$39,("&gt;55%"))-(SUM(F$44:F48))</f>
        <v>1</v>
      </c>
      <c r="G49" s="15"/>
      <c r="H49" s="15">
        <f>COUNTIF(H$2:H$39,("&gt;55%"))-(SUM(H$44:H48))</f>
        <v>1</v>
      </c>
      <c r="I49" s="15"/>
      <c r="J49" s="15">
        <f>COUNTIF(J$2:J$39,("&gt;55%"))-(SUM(J$44:J48))</f>
        <v>0</v>
      </c>
      <c r="K49" s="15"/>
      <c r="L49" s="15">
        <f>COUNTIF(L$2:L$39,("&gt;55%"))-(SUM(L$44:L48))</f>
        <v>0</v>
      </c>
      <c r="M49" s="15"/>
      <c r="N49" s="15">
        <f>COUNTIF(N$2:N$39,("&gt;55%"))-(SUM(N$44:N48))</f>
        <v>0</v>
      </c>
      <c r="O49" s="15"/>
      <c r="P49" s="15">
        <f>COUNTIF(P$2:P$39,("&gt;55%"))-(SUM(P$44:P48))</f>
        <v>0</v>
      </c>
      <c r="Q49" s="15"/>
      <c r="R49" s="15">
        <f>COUNTIF(R$2:R$39,("&gt;55%"))-(SUM(R$44:R48))</f>
        <v>2</v>
      </c>
    </row>
    <row r="50" spans="1:18" ht="13.5" thickBot="1" x14ac:dyDescent="0.25">
      <c r="A50" s="73" t="s">
        <v>167</v>
      </c>
      <c r="B50" s="31"/>
      <c r="C50" s="32"/>
      <c r="D50" s="33"/>
      <c r="E50" s="32"/>
      <c r="F50" s="32">
        <f>COUNTIF(F$2:F$39,("&gt;50%"))-(SUM(F$44:F49))</f>
        <v>1</v>
      </c>
      <c r="G50" s="32"/>
      <c r="H50" s="32">
        <f>COUNTIF(H$2:H$39,("&gt;50%"))-(SUM(H$44:H49))</f>
        <v>1</v>
      </c>
      <c r="I50" s="32"/>
      <c r="J50" s="32">
        <f>COUNTIF(J$2:J$39,("&gt;50%"))-(SUM(J$44:J49))</f>
        <v>0</v>
      </c>
      <c r="K50" s="32"/>
      <c r="L50" s="32">
        <f>COUNTIF(L$2:L$39,("&gt;50%"))-(SUM(L$44:L49))</f>
        <v>0</v>
      </c>
      <c r="M50" s="32"/>
      <c r="N50" s="32">
        <f>COUNTIF(N$2:N$39,("&gt;50%"))-(SUM(N$44:N49))</f>
        <v>0</v>
      </c>
      <c r="O50" s="32"/>
      <c r="P50" s="32">
        <f>COUNTIF(P$2:P$39,("&gt;50%"))-(SUM(P$44:P49))</f>
        <v>0</v>
      </c>
      <c r="Q50" s="32"/>
      <c r="R50" s="32">
        <f>COUNTIF(R$2:R$39,("&gt;50%"))-(SUM(R$44:R49))</f>
        <v>1</v>
      </c>
    </row>
    <row r="51" spans="1:18" ht="13.5" thickTop="1" x14ac:dyDescent="0.2">
      <c r="A51" s="72" t="s">
        <v>168</v>
      </c>
      <c r="B51" s="5"/>
      <c r="C51" s="15"/>
      <c r="D51" s="12"/>
      <c r="E51" s="15"/>
      <c r="F51" s="15">
        <f>COUNTIF(F$2:F$39,("&gt;45%"))-(SUM(F$44:F50))</f>
        <v>1</v>
      </c>
      <c r="G51" s="15"/>
      <c r="H51" s="15">
        <f>COUNTIF(H$2:H$39,("&gt;45%"))-(SUM(H$44:H50))</f>
        <v>3</v>
      </c>
      <c r="I51" s="15"/>
      <c r="J51" s="15">
        <f>COUNTIF(J$2:J$39,("&gt;45%"))-(SUM(J$44:J50))</f>
        <v>0</v>
      </c>
      <c r="K51" s="15"/>
      <c r="L51" s="15">
        <f>COUNTIF(L$2:L$39,("&gt;45%"))-(SUM(L$44:L50))</f>
        <v>0</v>
      </c>
      <c r="M51" s="15"/>
      <c r="N51" s="15">
        <f>COUNTIF(N$2:N$39,("&gt;45%"))-(SUM(N$44:N50))</f>
        <v>0</v>
      </c>
      <c r="O51" s="15"/>
      <c r="P51" s="15">
        <f>COUNTIF(P$2:P$39,("&gt;45%"))-(SUM(P$44:P50))</f>
        <v>0</v>
      </c>
      <c r="Q51" s="15"/>
      <c r="R51" s="15">
        <f>COUNTIF(R$2:R$39,("&gt;45%"))-(SUM(R$44:R50))</f>
        <v>1</v>
      </c>
    </row>
    <row r="52" spans="1:18" x14ac:dyDescent="0.2">
      <c r="A52" s="72" t="s">
        <v>273</v>
      </c>
      <c r="B52" s="5"/>
      <c r="C52" s="15"/>
      <c r="D52" s="12"/>
      <c r="E52" s="15"/>
      <c r="F52" s="15">
        <f>COUNTIF(F$2:F$39,("&gt;40%"))-(SUM(F$44:F51))</f>
        <v>2</v>
      </c>
      <c r="G52" s="15"/>
      <c r="H52" s="15">
        <f>COUNTIF(H$2:H$39,("&gt;40%"))-(SUM(H$44:H51))</f>
        <v>0</v>
      </c>
      <c r="I52" s="15"/>
      <c r="J52" s="15">
        <f>COUNTIF(J$2:J$39,("&gt;40%"))-(SUM(J$44:J51))</f>
        <v>0</v>
      </c>
      <c r="K52" s="15"/>
      <c r="L52" s="15">
        <f>COUNTIF(L$2:L$39,("&gt;40%"))-(SUM(L$44:L51))</f>
        <v>0</v>
      </c>
      <c r="M52" s="15"/>
      <c r="N52" s="15">
        <f>COUNTIF(N$2:N$39,("&gt;40%"))-(SUM(N$44:N51))</f>
        <v>0</v>
      </c>
      <c r="O52" s="15"/>
      <c r="P52" s="15">
        <f>COUNTIF(P$2:P$39,("&gt;40%"))-(SUM(P$44:P51))</f>
        <v>0</v>
      </c>
      <c r="Q52" s="15"/>
      <c r="R52" s="15">
        <f>COUNTIF(R$2:R$39,("&gt;40%"))-(SUM(R$44:R51))</f>
        <v>1</v>
      </c>
    </row>
    <row r="53" spans="1:18" x14ac:dyDescent="0.2">
      <c r="A53" s="72" t="s">
        <v>169</v>
      </c>
      <c r="B53" s="5"/>
      <c r="C53" s="15"/>
      <c r="D53" s="12"/>
      <c r="E53" s="15"/>
      <c r="F53" s="15">
        <f>COUNTIF(F$2:F$39,("&gt;35%"))-(SUM(F$44:F52))</f>
        <v>1</v>
      </c>
      <c r="G53" s="15"/>
      <c r="H53" s="15">
        <f>COUNTIF(H$2:H$39,("&gt;35%"))-(SUM(H$44:H52))</f>
        <v>1</v>
      </c>
      <c r="I53" s="15"/>
      <c r="J53" s="15">
        <f>COUNTIF(J$2:J$39,("&gt;35%"))-(SUM(J$44:J52))</f>
        <v>0</v>
      </c>
      <c r="K53" s="15"/>
      <c r="L53" s="15">
        <f>COUNTIF(L$2:L$39,("&gt;35%"))-(SUM(L$44:L52))</f>
        <v>0</v>
      </c>
      <c r="M53" s="15"/>
      <c r="N53" s="15">
        <f>COUNTIF(N$2:N$39,("&gt;35%"))-(SUM(N$44:N52))</f>
        <v>0</v>
      </c>
      <c r="O53" s="15"/>
      <c r="P53" s="15">
        <f>COUNTIF(P$2:P$39,("&gt;35%"))-(SUM(P$44:P52))</f>
        <v>0</v>
      </c>
      <c r="Q53" s="15"/>
      <c r="R53" s="15">
        <f>COUNTIF(R$2:R$39,("&gt;35%"))-(SUM(R$44:R52))</f>
        <v>0</v>
      </c>
    </row>
    <row r="54" spans="1:18" x14ac:dyDescent="0.2">
      <c r="A54" s="72" t="s">
        <v>274</v>
      </c>
      <c r="B54" s="5"/>
      <c r="C54" s="15"/>
      <c r="D54" s="12"/>
      <c r="E54" s="15"/>
      <c r="F54" s="15">
        <f>COUNTIF(F$2:F$39,("&gt;30%"))-(SUM(F$44:F53))</f>
        <v>0</v>
      </c>
      <c r="G54" s="15"/>
      <c r="H54" s="15">
        <f>COUNTIF(H$2:H$39,("&gt;30%"))-(SUM(H$44:H53))</f>
        <v>1</v>
      </c>
      <c r="I54" s="15"/>
      <c r="J54" s="15">
        <f>COUNTIF(J$2:J$39,("&gt;30%"))-(SUM(J$44:J53))</f>
        <v>0</v>
      </c>
      <c r="K54" s="15"/>
      <c r="L54" s="15">
        <f>COUNTIF(L$2:L$39,("&gt;30%"))-(SUM(L$44:L53))</f>
        <v>0</v>
      </c>
      <c r="M54" s="15"/>
      <c r="N54" s="15">
        <f>COUNTIF(N$2:N$39,("&gt;30%"))-(SUM(N$44:N53))</f>
        <v>0</v>
      </c>
      <c r="O54" s="15"/>
      <c r="P54" s="15">
        <f>COUNTIF(P$2:P$39,("&gt;30%"))-(SUM(P$44:P53))</f>
        <v>0</v>
      </c>
      <c r="Q54" s="15"/>
      <c r="R54" s="15">
        <f>COUNTIF(R$2:R$39,("&gt;30%"))-(SUM(R$44:R53))</f>
        <v>2</v>
      </c>
    </row>
    <row r="55" spans="1:18" x14ac:dyDescent="0.2">
      <c r="A55" s="72" t="s">
        <v>170</v>
      </c>
      <c r="B55" s="5"/>
      <c r="C55" s="15"/>
      <c r="D55" s="12"/>
      <c r="E55" s="15"/>
      <c r="F55" s="15">
        <f>COUNTIF(F$2:F$39,("&gt;20%"))-(SUM(F$44:F54))</f>
        <v>0</v>
      </c>
      <c r="G55" s="15"/>
      <c r="H55" s="15">
        <f>COUNTIF(H$2:H$39,("&gt;20%"))-(SUM(H$44:H54))</f>
        <v>2</v>
      </c>
      <c r="I55" s="15"/>
      <c r="J55" s="15">
        <f>COUNTIF(J$2:J$39,("&gt;20%"))-(SUM(J$44:J54))</f>
        <v>0</v>
      </c>
      <c r="K55" s="15"/>
      <c r="L55" s="15">
        <f>COUNTIF(L$2:L$39,("&gt;20%"))-(SUM(L$44:L54))</f>
        <v>0</v>
      </c>
      <c r="M55" s="15"/>
      <c r="N55" s="15">
        <f>COUNTIF(N$2:N$39,("&gt;20%"))-(SUM(N$44:N54))</f>
        <v>0</v>
      </c>
      <c r="O55" s="15"/>
      <c r="P55" s="15">
        <f>COUNTIF(P$2:P$39,("&gt;20%"))-(SUM(P$44:P54))</f>
        <v>0</v>
      </c>
      <c r="Q55" s="15"/>
      <c r="R55" s="15">
        <f>COUNTIF(R$2:R$39,("&gt;20%"))-(SUM(R$44:R54))</f>
        <v>5</v>
      </c>
    </row>
    <row r="56" spans="1:18" x14ac:dyDescent="0.2">
      <c r="A56" s="72" t="s">
        <v>171</v>
      </c>
      <c r="B56" s="5"/>
      <c r="C56" s="15"/>
      <c r="D56" s="12"/>
      <c r="E56" s="15"/>
      <c r="F56" s="15">
        <f>COUNTIF(F$2:F$39,("&gt;10%"))-(SUM(F$44:F55))</f>
        <v>0</v>
      </c>
      <c r="G56" s="15"/>
      <c r="H56" s="15">
        <f>COUNTIF(H$2:H$39,("&gt;10%"))-(SUM(H$44:H55))</f>
        <v>8</v>
      </c>
      <c r="I56" s="15"/>
      <c r="J56" s="15">
        <f>COUNTIF(J$2:J$39,("&gt;10%"))-(SUM(J$44:J55))</f>
        <v>0</v>
      </c>
      <c r="K56" s="15"/>
      <c r="L56" s="15">
        <f>COUNTIF(L$2:L$39,("&gt;10%"))-(SUM(L$44:L55))</f>
        <v>4</v>
      </c>
      <c r="M56" s="15"/>
      <c r="N56" s="15">
        <f>COUNTIF(N$2:N$39,("&gt;10%"))-(SUM(N$44:N55))</f>
        <v>0</v>
      </c>
      <c r="O56" s="15"/>
      <c r="P56" s="15">
        <f>COUNTIF(P$2:P$39,("&gt;10%"))-(SUM(P$44:P55))</f>
        <v>2</v>
      </c>
      <c r="Q56" s="15"/>
      <c r="R56" s="15">
        <f>COUNTIF(R$2:R$39,("&gt;10%"))-(SUM(R$44:R55))</f>
        <v>12</v>
      </c>
    </row>
    <row r="57" spans="1:18" x14ac:dyDescent="0.2">
      <c r="A57" s="72" t="s">
        <v>172</v>
      </c>
      <c r="B57" s="5"/>
      <c r="C57" s="15"/>
      <c r="D57" s="12"/>
      <c r="E57" s="15"/>
      <c r="F57" s="15">
        <f>COUNTIF(F$2:F$39,("&lt;10%"))</f>
        <v>0</v>
      </c>
      <c r="G57" s="15"/>
      <c r="H57" s="15">
        <f>COUNTIF(H$2:H$39,("&lt;10%"))</f>
        <v>21</v>
      </c>
      <c r="I57" s="15"/>
      <c r="J57" s="15">
        <f>COUNTIF(J$2:J$39,("&lt;10%"))</f>
        <v>38</v>
      </c>
      <c r="K57" s="15"/>
      <c r="L57" s="15">
        <f>COUNTIF(L$2:L$39,("&lt;10%"))</f>
        <v>34</v>
      </c>
      <c r="M57" s="15"/>
      <c r="N57" s="15">
        <f>COUNTIF(N$2:N$39,("&lt;10%"))</f>
        <v>38</v>
      </c>
      <c r="O57" s="15"/>
      <c r="P57" s="15">
        <f>COUNTIF(P$2:P$39,("&lt;10%"))</f>
        <v>36</v>
      </c>
      <c r="Q57" s="15"/>
      <c r="R57" s="15">
        <f>COUNTIF(R$2:R$39,("&lt;10%"))</f>
        <v>13</v>
      </c>
    </row>
    <row r="58" spans="1:18" x14ac:dyDescent="0.2">
      <c r="B58" s="5"/>
      <c r="C58" s="15"/>
      <c r="D58" s="12"/>
      <c r="E58" s="15"/>
      <c r="F58" s="12"/>
      <c r="G58" s="15"/>
      <c r="H58" s="12"/>
      <c r="I58" s="15"/>
      <c r="J58" s="12"/>
      <c r="K58" s="15"/>
      <c r="L58" s="12"/>
      <c r="M58" s="15"/>
      <c r="N58" s="12"/>
      <c r="O58" s="15"/>
      <c r="P58" s="12"/>
    </row>
    <row r="59" spans="1:18" x14ac:dyDescent="0.2">
      <c r="C59" s="15"/>
      <c r="D59" s="12"/>
      <c r="E59" s="15"/>
      <c r="F59" s="12"/>
      <c r="G59" s="15"/>
      <c r="H59" s="12"/>
      <c r="I59" s="15"/>
      <c r="J59" s="12"/>
      <c r="K59" s="15"/>
      <c r="L59" s="12"/>
      <c r="M59" s="15"/>
      <c r="N59" s="12"/>
      <c r="O59" s="15"/>
      <c r="P59" s="12"/>
    </row>
    <row r="60" spans="1:18" x14ac:dyDescent="0.2">
      <c r="C60" s="15"/>
      <c r="D60" s="12"/>
      <c r="E60" s="15"/>
      <c r="F60" s="12"/>
      <c r="G60" s="15"/>
      <c r="H60" s="12"/>
      <c r="I60" s="15"/>
      <c r="J60" s="12"/>
      <c r="K60" s="15"/>
      <c r="L60" s="12"/>
      <c r="M60" s="15"/>
      <c r="N60" s="12"/>
      <c r="O60" s="15"/>
      <c r="P60" s="12"/>
    </row>
    <row r="61" spans="1:18" x14ac:dyDescent="0.2">
      <c r="C61" s="15"/>
      <c r="D61" s="12"/>
      <c r="E61" s="15"/>
      <c r="F61" s="12"/>
      <c r="G61" s="15"/>
      <c r="H61" s="12"/>
      <c r="I61" s="15"/>
      <c r="J61" s="12"/>
      <c r="K61" s="15"/>
      <c r="L61" s="12"/>
      <c r="M61" s="15"/>
      <c r="N61" s="12"/>
      <c r="O61" s="15"/>
      <c r="P61" s="12"/>
    </row>
    <row r="62" spans="1:18" x14ac:dyDescent="0.2">
      <c r="C62" s="15"/>
      <c r="D62" s="12"/>
      <c r="E62" s="15"/>
      <c r="F62" s="12"/>
      <c r="G62" s="15"/>
      <c r="H62" s="12"/>
      <c r="I62" s="15"/>
      <c r="J62" s="12"/>
      <c r="K62" s="15"/>
      <c r="L62" s="12"/>
      <c r="M62" s="15"/>
      <c r="N62" s="12"/>
      <c r="O62" s="15"/>
      <c r="P62" s="12"/>
    </row>
    <row r="63" spans="1:18" x14ac:dyDescent="0.2">
      <c r="C63" s="15"/>
      <c r="D63" s="12"/>
      <c r="E63" s="15"/>
      <c r="F63" s="12"/>
      <c r="G63" s="15"/>
      <c r="H63" s="12"/>
      <c r="I63" s="15"/>
      <c r="J63" s="12"/>
      <c r="K63" s="15"/>
      <c r="L63" s="12"/>
      <c r="M63" s="15"/>
      <c r="N63" s="12"/>
      <c r="O63" s="15"/>
      <c r="P63" s="12"/>
    </row>
    <row r="64" spans="1:18" x14ac:dyDescent="0.2">
      <c r="C64" s="15"/>
      <c r="D64" s="12"/>
      <c r="E64" s="15"/>
      <c r="F64" s="12"/>
      <c r="G64" s="15"/>
      <c r="H64" s="12"/>
      <c r="I64" s="15"/>
      <c r="J64" s="12"/>
      <c r="K64" s="15"/>
      <c r="L64" s="12"/>
      <c r="M64" s="15"/>
      <c r="N64" s="12"/>
      <c r="O64" s="15"/>
      <c r="P64" s="12"/>
    </row>
    <row r="65" spans="3:16" x14ac:dyDescent="0.2">
      <c r="C65" s="15"/>
      <c r="D65" s="12"/>
      <c r="E65" s="15"/>
      <c r="F65" s="12"/>
      <c r="G65" s="15"/>
      <c r="H65" s="12"/>
      <c r="I65" s="15"/>
      <c r="J65" s="12"/>
      <c r="K65" s="15"/>
      <c r="L65" s="12"/>
      <c r="M65" s="15"/>
      <c r="N65" s="12"/>
      <c r="O65" s="15"/>
      <c r="P65" s="12"/>
    </row>
    <row r="66" spans="3:16" x14ac:dyDescent="0.2">
      <c r="C66" s="15"/>
      <c r="D66" s="12"/>
      <c r="E66" s="15"/>
      <c r="F66" s="12"/>
      <c r="G66" s="15"/>
      <c r="H66" s="12"/>
      <c r="I66" s="15"/>
      <c r="J66" s="12"/>
      <c r="K66" s="15"/>
      <c r="L66" s="12"/>
      <c r="M66" s="15"/>
      <c r="N66" s="12"/>
      <c r="O66" s="15"/>
      <c r="P66" s="12"/>
    </row>
    <row r="67" spans="3:16" x14ac:dyDescent="0.2">
      <c r="C67" s="15"/>
      <c r="D67" s="12"/>
      <c r="E67" s="15"/>
      <c r="F67" s="12"/>
      <c r="G67" s="15"/>
      <c r="H67" s="12"/>
      <c r="I67" s="15"/>
      <c r="J67" s="12"/>
      <c r="K67" s="15"/>
      <c r="L67" s="12"/>
      <c r="M67" s="15"/>
      <c r="N67" s="12"/>
      <c r="O67" s="15"/>
      <c r="P67" s="12"/>
    </row>
    <row r="68" spans="3:16" x14ac:dyDescent="0.2">
      <c r="C68" s="15"/>
      <c r="D68" s="12"/>
      <c r="E68" s="15"/>
      <c r="F68" s="12"/>
      <c r="G68" s="15"/>
      <c r="H68" s="12"/>
      <c r="I68" s="15"/>
      <c r="J68" s="12"/>
      <c r="K68" s="15"/>
      <c r="L68" s="12"/>
      <c r="M68" s="15"/>
      <c r="N68" s="12"/>
      <c r="O68" s="15"/>
      <c r="P68" s="12"/>
    </row>
    <row r="69" spans="3:16" x14ac:dyDescent="0.2">
      <c r="C69" s="15"/>
      <c r="D69" s="12"/>
      <c r="E69" s="15"/>
      <c r="F69" s="12"/>
      <c r="G69" s="15"/>
      <c r="H69" s="12"/>
      <c r="I69" s="15"/>
      <c r="J69" s="12"/>
      <c r="K69" s="15"/>
      <c r="L69" s="12"/>
      <c r="M69" s="15"/>
      <c r="N69" s="12"/>
      <c r="O69" s="15"/>
      <c r="P69" s="12"/>
    </row>
    <row r="70" spans="3:16" x14ac:dyDescent="0.2">
      <c r="C70" s="15"/>
      <c r="D70" s="12"/>
      <c r="E70" s="15"/>
      <c r="F70" s="12"/>
      <c r="G70" s="15"/>
      <c r="H70" s="12"/>
      <c r="I70" s="15"/>
      <c r="J70" s="12"/>
      <c r="K70" s="15"/>
      <c r="L70" s="12"/>
      <c r="M70" s="15"/>
      <c r="N70" s="12"/>
      <c r="O70" s="15"/>
      <c r="P70" s="12"/>
    </row>
    <row r="71" spans="3:16" x14ac:dyDescent="0.2">
      <c r="C71" s="15"/>
      <c r="D71" s="12"/>
      <c r="E71" s="15"/>
      <c r="F71" s="12"/>
      <c r="G71" s="15"/>
      <c r="H71" s="12"/>
      <c r="I71" s="15"/>
      <c r="J71" s="12"/>
      <c r="K71" s="15"/>
      <c r="L71" s="12"/>
      <c r="M71" s="15"/>
      <c r="N71" s="12"/>
      <c r="O71" s="15"/>
      <c r="P71" s="12"/>
    </row>
    <row r="72" spans="3:16" x14ac:dyDescent="0.2">
      <c r="C72" s="15"/>
      <c r="D72" s="12"/>
      <c r="E72" s="15"/>
      <c r="F72" s="12"/>
      <c r="G72" s="15"/>
      <c r="H72" s="12"/>
      <c r="I72" s="15"/>
      <c r="J72" s="12"/>
      <c r="K72" s="15"/>
      <c r="L72" s="12"/>
      <c r="M72" s="15"/>
      <c r="N72" s="12"/>
      <c r="O72" s="15"/>
      <c r="P72" s="12"/>
    </row>
    <row r="73" spans="3:16" x14ac:dyDescent="0.2">
      <c r="C73" s="15"/>
      <c r="D73" s="12"/>
      <c r="E73" s="15"/>
      <c r="F73" s="12"/>
      <c r="G73" s="15"/>
      <c r="H73" s="12"/>
      <c r="I73" s="15"/>
      <c r="J73" s="12"/>
      <c r="K73" s="15"/>
      <c r="L73" s="12"/>
      <c r="M73" s="15"/>
      <c r="N73" s="12"/>
      <c r="O73" s="15"/>
      <c r="P73" s="12"/>
    </row>
    <row r="74" spans="3:16" x14ac:dyDescent="0.2">
      <c r="C74" s="15"/>
      <c r="D74" s="12"/>
      <c r="E74" s="15"/>
      <c r="F74" s="12"/>
      <c r="G74" s="15"/>
      <c r="H74" s="12"/>
      <c r="I74" s="15"/>
      <c r="J74" s="12"/>
      <c r="K74" s="15"/>
      <c r="L74" s="12"/>
      <c r="M74" s="15"/>
      <c r="N74" s="12"/>
      <c r="O74" s="15"/>
      <c r="P74" s="12"/>
    </row>
    <row r="75" spans="3:16" x14ac:dyDescent="0.2">
      <c r="C75" s="15"/>
      <c r="D75" s="12"/>
      <c r="E75" s="15"/>
      <c r="F75" s="12"/>
      <c r="G75" s="15"/>
      <c r="H75" s="12"/>
      <c r="I75" s="15"/>
      <c r="J75" s="12"/>
      <c r="K75" s="15"/>
      <c r="L75" s="12"/>
      <c r="M75" s="15"/>
      <c r="N75" s="12"/>
      <c r="O75" s="15"/>
      <c r="P75" s="12"/>
    </row>
    <row r="76" spans="3:16" x14ac:dyDescent="0.2">
      <c r="C76" s="15"/>
      <c r="D76" s="12"/>
      <c r="E76" s="15"/>
      <c r="F76" s="12"/>
      <c r="G76" s="15"/>
      <c r="H76" s="12"/>
      <c r="I76" s="15"/>
      <c r="J76" s="12"/>
      <c r="K76" s="15"/>
      <c r="L76" s="12"/>
      <c r="M76" s="15"/>
      <c r="N76" s="12"/>
      <c r="O76" s="15"/>
      <c r="P76" s="12"/>
    </row>
    <row r="77" spans="3:16" x14ac:dyDescent="0.2">
      <c r="C77" s="15"/>
      <c r="D77" s="12"/>
      <c r="E77" s="15"/>
      <c r="F77" s="12"/>
      <c r="G77" s="15"/>
      <c r="H77" s="12"/>
      <c r="I77" s="15"/>
      <c r="J77" s="12"/>
      <c r="K77" s="15"/>
      <c r="L77" s="12"/>
      <c r="M77" s="15"/>
      <c r="N77" s="12"/>
      <c r="O77" s="15"/>
      <c r="P77" s="12"/>
    </row>
    <row r="78" spans="3:16" x14ac:dyDescent="0.2">
      <c r="C78" s="15"/>
      <c r="D78" s="12"/>
      <c r="E78" s="15"/>
      <c r="F78" s="12"/>
      <c r="G78" s="15"/>
      <c r="H78" s="12"/>
      <c r="I78" s="15"/>
      <c r="J78" s="12"/>
      <c r="K78" s="15"/>
      <c r="L78" s="12"/>
      <c r="M78" s="15"/>
      <c r="N78" s="12"/>
      <c r="O78" s="15"/>
      <c r="P78" s="12"/>
    </row>
    <row r="79" spans="3:16" x14ac:dyDescent="0.2">
      <c r="C79" s="15"/>
      <c r="D79" s="12"/>
      <c r="E79" s="15"/>
      <c r="F79" s="12"/>
      <c r="G79" s="15"/>
      <c r="H79" s="12"/>
      <c r="I79" s="15"/>
      <c r="J79" s="12"/>
      <c r="K79" s="15"/>
      <c r="L79" s="12"/>
      <c r="M79" s="15"/>
      <c r="N79" s="12"/>
      <c r="O79" s="15"/>
      <c r="P79" s="12"/>
    </row>
    <row r="80" spans="3:16" x14ac:dyDescent="0.2">
      <c r="C80" s="15"/>
      <c r="D80" s="12"/>
      <c r="E80" s="15"/>
      <c r="F80" s="12"/>
      <c r="G80" s="15"/>
      <c r="H80" s="12"/>
      <c r="I80" s="15"/>
      <c r="J80" s="12"/>
      <c r="K80" s="15"/>
      <c r="L80" s="12"/>
      <c r="M80" s="15"/>
      <c r="N80" s="12"/>
      <c r="O80" s="15"/>
      <c r="P80" s="12"/>
    </row>
    <row r="81" spans="3:20" x14ac:dyDescent="0.2">
      <c r="C81" s="15"/>
      <c r="D81" s="12"/>
      <c r="E81" s="15"/>
      <c r="F81" s="12"/>
      <c r="G81" s="15"/>
      <c r="H81" s="12"/>
      <c r="I81" s="15"/>
      <c r="J81" s="12"/>
      <c r="K81" s="15"/>
      <c r="L81" s="12"/>
      <c r="M81" s="15"/>
      <c r="N81" s="12"/>
      <c r="O81" s="15"/>
      <c r="P81" s="12"/>
    </row>
    <row r="82" spans="3:20" x14ac:dyDescent="0.2">
      <c r="C82" s="15"/>
      <c r="D82" s="12"/>
      <c r="E82" s="15"/>
      <c r="F82" s="12"/>
      <c r="G82" s="15"/>
      <c r="H82" s="12"/>
      <c r="I82" s="15"/>
      <c r="J82" s="12"/>
      <c r="K82" s="15"/>
      <c r="L82" s="12"/>
      <c r="M82" s="15"/>
      <c r="N82" s="12"/>
      <c r="O82" s="15"/>
      <c r="P82" s="12"/>
    </row>
    <row r="83" spans="3:20" x14ac:dyDescent="0.2">
      <c r="C83" s="15"/>
      <c r="D83" s="12"/>
      <c r="E83" s="15"/>
      <c r="F83" s="12"/>
      <c r="G83" s="15"/>
      <c r="H83" s="12"/>
      <c r="I83" s="15"/>
      <c r="J83" s="12"/>
      <c r="K83" s="15"/>
      <c r="L83" s="12"/>
      <c r="M83" s="15"/>
      <c r="N83" s="12"/>
      <c r="O83" s="15"/>
      <c r="P83" s="12"/>
    </row>
    <row r="84" spans="3:20" x14ac:dyDescent="0.2">
      <c r="C84" s="15"/>
      <c r="D84" s="12"/>
      <c r="E84" s="15"/>
      <c r="F84" s="12"/>
      <c r="G84" s="15"/>
      <c r="H84" s="12"/>
      <c r="I84" s="15"/>
      <c r="J84" s="12"/>
      <c r="K84" s="15"/>
      <c r="L84" s="12"/>
      <c r="M84" s="15"/>
      <c r="N84" s="12"/>
      <c r="O84" s="15"/>
      <c r="P84" s="12"/>
    </row>
    <row r="85" spans="3:20" x14ac:dyDescent="0.2">
      <c r="C85" s="15"/>
      <c r="D85" s="12"/>
      <c r="E85" s="15"/>
      <c r="F85" s="12"/>
      <c r="G85" s="15"/>
      <c r="H85" s="12"/>
      <c r="I85" s="15"/>
      <c r="J85" s="12"/>
      <c r="K85" s="15"/>
      <c r="L85" s="12"/>
      <c r="M85" s="15"/>
      <c r="N85" s="12"/>
      <c r="O85" s="15"/>
      <c r="P85" s="12"/>
    </row>
    <row r="86" spans="3:20" x14ac:dyDescent="0.2">
      <c r="C86" s="15"/>
      <c r="D86" s="12"/>
      <c r="E86" s="15"/>
      <c r="F86" s="12"/>
      <c r="G86" s="15"/>
      <c r="H86" s="12"/>
      <c r="I86" s="15"/>
      <c r="J86" s="12"/>
      <c r="K86" s="15"/>
      <c r="L86" s="12"/>
      <c r="M86" s="15"/>
      <c r="N86" s="12"/>
      <c r="O86" s="15"/>
      <c r="P86" s="12"/>
    </row>
    <row r="87" spans="3:20" x14ac:dyDescent="0.2">
      <c r="C87" s="15"/>
      <c r="D87" s="12"/>
      <c r="E87" s="15"/>
      <c r="F87" s="12"/>
      <c r="G87" s="15"/>
      <c r="H87" s="12"/>
      <c r="I87" s="15"/>
      <c r="J87" s="12"/>
      <c r="K87" s="15"/>
      <c r="L87" s="12"/>
      <c r="M87" s="15"/>
      <c r="N87" s="12"/>
      <c r="O87" s="15"/>
      <c r="P87" s="12"/>
    </row>
    <row r="88" spans="3:20" x14ac:dyDescent="0.2">
      <c r="C88" s="15"/>
      <c r="D88" s="12"/>
      <c r="E88" s="15"/>
      <c r="F88" s="12"/>
      <c r="G88" s="15"/>
      <c r="H88" s="12"/>
      <c r="I88" s="15"/>
      <c r="J88" s="12"/>
      <c r="K88" s="15"/>
      <c r="L88" s="12"/>
      <c r="M88" s="15"/>
      <c r="N88" s="12"/>
      <c r="O88" s="15"/>
      <c r="P88" s="12"/>
    </row>
    <row r="89" spans="3:20" x14ac:dyDescent="0.2">
      <c r="C89" s="15"/>
      <c r="D89" s="12"/>
      <c r="E89" s="15"/>
      <c r="F89" s="12"/>
      <c r="G89" s="15"/>
      <c r="H89" s="12"/>
      <c r="I89" s="15"/>
      <c r="J89" s="12"/>
      <c r="K89" s="15"/>
      <c r="L89" s="12"/>
      <c r="M89" s="15"/>
      <c r="N89" s="12"/>
      <c r="O89" s="15"/>
      <c r="P89" s="12"/>
    </row>
    <row r="90" spans="3:20" x14ac:dyDescent="0.2">
      <c r="C90" s="15"/>
      <c r="D90" s="12"/>
      <c r="E90" s="15"/>
      <c r="F90" s="12"/>
      <c r="G90" s="15"/>
      <c r="H90" s="12"/>
      <c r="I90" s="15"/>
      <c r="J90" s="12"/>
      <c r="K90" s="15"/>
      <c r="L90" s="12"/>
      <c r="M90" s="15"/>
      <c r="N90" s="12"/>
      <c r="O90" s="15"/>
      <c r="P90" s="12"/>
      <c r="Q90" s="15"/>
      <c r="R90" s="12"/>
      <c r="S90" s="15"/>
      <c r="T90" s="12"/>
    </row>
    <row r="91" spans="3:20" x14ac:dyDescent="0.2">
      <c r="C91" s="15"/>
      <c r="D91" s="12"/>
      <c r="E91" s="15"/>
      <c r="F91" s="12"/>
      <c r="G91" s="15"/>
      <c r="H91" s="12"/>
      <c r="I91" s="15"/>
      <c r="J91" s="12"/>
      <c r="K91" s="15"/>
      <c r="L91" s="12"/>
      <c r="M91" s="15"/>
      <c r="N91" s="12"/>
      <c r="O91" s="15"/>
      <c r="P91" s="12"/>
      <c r="Q91" s="15"/>
      <c r="R91" s="12"/>
      <c r="S91" s="15"/>
      <c r="T91" s="12"/>
    </row>
    <row r="92" spans="3:20" x14ac:dyDescent="0.2">
      <c r="C92" s="15"/>
      <c r="D92" s="12"/>
      <c r="E92" s="15"/>
      <c r="F92" s="12"/>
      <c r="G92" s="15"/>
      <c r="H92" s="12"/>
      <c r="I92" s="15"/>
      <c r="J92" s="12"/>
      <c r="K92" s="15"/>
      <c r="L92" s="12"/>
      <c r="M92" s="15"/>
      <c r="N92" s="12"/>
      <c r="O92" s="15"/>
      <c r="P92" s="12"/>
      <c r="Q92" s="15"/>
      <c r="R92" s="12"/>
      <c r="S92" s="15"/>
      <c r="T92" s="12"/>
    </row>
    <row r="93" spans="3:20" x14ac:dyDescent="0.2">
      <c r="C93" s="15"/>
      <c r="D93" s="12"/>
      <c r="E93" s="15"/>
      <c r="F93" s="12"/>
      <c r="G93" s="15"/>
      <c r="H93" s="12"/>
      <c r="I93" s="15"/>
      <c r="J93" s="12"/>
      <c r="K93" s="15"/>
      <c r="L93" s="12"/>
      <c r="M93" s="15"/>
      <c r="N93" s="12"/>
      <c r="O93" s="15"/>
      <c r="P93" s="12"/>
      <c r="Q93" s="15"/>
      <c r="R93" s="15"/>
      <c r="S93" s="15"/>
      <c r="T93" s="15"/>
    </row>
    <row r="94" spans="3:20" x14ac:dyDescent="0.2">
      <c r="C94" s="15"/>
      <c r="D94" s="12"/>
      <c r="E94" s="15"/>
      <c r="F94" s="12"/>
      <c r="G94" s="15"/>
      <c r="H94" s="12"/>
      <c r="I94" s="15"/>
      <c r="J94" s="12"/>
      <c r="K94" s="15"/>
      <c r="L94" s="12"/>
      <c r="M94" s="15"/>
      <c r="N94" s="12"/>
      <c r="O94" s="15"/>
      <c r="P94" s="12"/>
      <c r="Q94" s="15"/>
      <c r="R94" s="15"/>
      <c r="S94" s="15"/>
      <c r="T94" s="15"/>
    </row>
    <row r="95" spans="3:20" x14ac:dyDescent="0.2">
      <c r="C95" s="15"/>
      <c r="D95" s="12"/>
      <c r="E95" s="15"/>
      <c r="F95" s="12"/>
      <c r="G95" s="15"/>
      <c r="H95" s="12"/>
      <c r="I95" s="15"/>
      <c r="J95" s="12"/>
      <c r="K95" s="15"/>
      <c r="L95" s="12"/>
      <c r="M95" s="15"/>
      <c r="N95" s="12"/>
      <c r="O95" s="15"/>
      <c r="P95" s="12"/>
      <c r="Q95" s="15"/>
      <c r="R95" s="15"/>
      <c r="S95" s="15"/>
      <c r="T95" s="15"/>
    </row>
    <row r="96" spans="3:20" x14ac:dyDescent="0.2">
      <c r="C96" s="15"/>
      <c r="D96" s="12"/>
      <c r="E96" s="15"/>
      <c r="F96" s="12"/>
      <c r="G96" s="15"/>
      <c r="H96" s="12"/>
      <c r="I96" s="15"/>
      <c r="J96" s="12"/>
      <c r="K96" s="15"/>
      <c r="L96" s="12"/>
      <c r="M96" s="15"/>
      <c r="N96" s="12"/>
      <c r="O96" s="15"/>
      <c r="P96" s="12"/>
      <c r="Q96" s="15"/>
      <c r="R96" s="15"/>
      <c r="S96" s="15"/>
      <c r="T96" s="15"/>
    </row>
    <row r="97" spans="3:20" x14ac:dyDescent="0.2">
      <c r="C97" s="15"/>
      <c r="D97" s="12"/>
      <c r="E97" s="15"/>
      <c r="F97" s="12"/>
      <c r="G97" s="15"/>
      <c r="H97" s="12"/>
      <c r="I97" s="15"/>
      <c r="J97" s="12"/>
      <c r="K97" s="15"/>
      <c r="L97" s="12"/>
      <c r="M97" s="15"/>
      <c r="N97" s="12"/>
      <c r="O97" s="15"/>
      <c r="P97" s="12"/>
      <c r="Q97" s="15"/>
      <c r="R97" s="15"/>
      <c r="S97" s="15"/>
      <c r="T97" s="15"/>
    </row>
    <row r="98" spans="3:20" x14ac:dyDescent="0.2">
      <c r="C98" s="15"/>
      <c r="D98" s="12"/>
      <c r="E98" s="15"/>
      <c r="F98" s="12"/>
      <c r="G98" s="15"/>
      <c r="H98" s="12"/>
      <c r="I98" s="15"/>
      <c r="J98" s="12"/>
      <c r="K98" s="15"/>
      <c r="L98" s="12"/>
      <c r="M98" s="15"/>
      <c r="N98" s="12"/>
      <c r="O98" s="15"/>
      <c r="P98" s="12"/>
      <c r="Q98" s="15"/>
      <c r="R98" s="15"/>
      <c r="S98" s="15"/>
      <c r="T98" s="15"/>
    </row>
    <row r="99" spans="3:20" ht="13.5" thickBot="1" x14ac:dyDescent="0.25">
      <c r="C99" s="15"/>
      <c r="D99" s="12"/>
      <c r="E99" s="15"/>
      <c r="F99" s="12"/>
      <c r="G99" s="15"/>
      <c r="H99" s="12"/>
      <c r="I99" s="15"/>
      <c r="J99" s="12"/>
      <c r="K99" s="15"/>
      <c r="L99" s="12"/>
      <c r="M99" s="15"/>
      <c r="N99" s="12"/>
      <c r="O99" s="15"/>
      <c r="P99" s="12"/>
      <c r="Q99" s="32"/>
      <c r="R99" s="32"/>
      <c r="S99" s="32"/>
      <c r="T99" s="32"/>
    </row>
    <row r="100" spans="3:20" ht="13.5" thickTop="1" x14ac:dyDescent="0.2">
      <c r="Q100" s="15"/>
      <c r="R100" s="15"/>
      <c r="S100" s="15"/>
      <c r="T100" s="15"/>
    </row>
    <row r="101" spans="3:20" x14ac:dyDescent="0.2">
      <c r="Q101" s="15"/>
      <c r="R101" s="15"/>
      <c r="S101" s="15"/>
      <c r="T101" s="15"/>
    </row>
    <row r="102" spans="3:20" x14ac:dyDescent="0.2">
      <c r="Q102" s="15"/>
      <c r="R102" s="15"/>
      <c r="S102" s="15"/>
      <c r="T102" s="15"/>
    </row>
    <row r="103" spans="3:20" x14ac:dyDescent="0.2">
      <c r="Q103" s="15"/>
      <c r="R103" s="15"/>
      <c r="S103" s="15"/>
      <c r="T103" s="15"/>
    </row>
    <row r="104" spans="3:20" x14ac:dyDescent="0.2">
      <c r="Q104" s="15"/>
      <c r="R104" s="15"/>
      <c r="S104" s="15"/>
      <c r="T104" s="15"/>
    </row>
    <row r="105" spans="3:20" x14ac:dyDescent="0.2">
      <c r="Q105" s="15"/>
      <c r="R105" s="15"/>
      <c r="S105" s="15"/>
      <c r="T105" s="15"/>
    </row>
    <row r="106" spans="3:20" x14ac:dyDescent="0.2">
      <c r="Q106" s="15"/>
      <c r="R106" s="15"/>
      <c r="S106" s="15"/>
      <c r="T106" s="15"/>
    </row>
    <row r="107" spans="3:20" x14ac:dyDescent="0.2">
      <c r="Q107" s="15"/>
      <c r="R107" s="12"/>
      <c r="S107" s="15"/>
      <c r="T107" s="12"/>
    </row>
  </sheetData>
  <phoneticPr fontId="5" type="noConversion"/>
  <printOptions headings="1" gridLines="1"/>
  <pageMargins left="0.25" right="0.25" top="0.75" bottom="0.75" header="0.3" footer="0.3"/>
  <pageSetup scale="68" fitToHeight="0" orientation="landscape" r:id="rId1"/>
  <headerFooter alignWithMargins="0">
    <oddHeader>&amp;C&amp;F
&amp;A</oddHeader>
    <oddFooter>&amp;CPrepared by Election Data Services, Inc. 
 -- &amp;T &amp;D&amp;RPage &amp;P of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T107"/>
  <sheetViews>
    <sheetView view="pageBreakPreview" zoomScaleNormal="100" zoomScaleSheetLayoutView="100" workbookViewId="0">
      <pane xSplit="2" ySplit="1" topLeftCell="C26" activePane="bottomRight" state="frozen"/>
      <selection activeCell="B2" sqref="B2"/>
      <selection pane="topRight" activeCell="B2" sqref="B2"/>
      <selection pane="bottomLeft" activeCell="B2" sqref="B2"/>
      <selection pane="bottomRight" activeCell="I47" sqref="I47"/>
    </sheetView>
  </sheetViews>
  <sheetFormatPr defaultColWidth="9.140625" defaultRowHeight="12.75" x14ac:dyDescent="0.2"/>
  <cols>
    <col min="1" max="1" width="17.7109375" style="4" bestFit="1" customWidth="1"/>
    <col min="2" max="2" width="4" customWidth="1"/>
    <col min="3" max="3" width="9.85546875" style="21" customWidth="1"/>
    <col min="4" max="4" width="10" style="5" customWidth="1"/>
    <col min="5" max="5" width="13" customWidth="1"/>
    <col min="6" max="6" width="13.85546875" customWidth="1"/>
    <col min="7" max="7" width="12.28515625" customWidth="1"/>
    <col min="8" max="8" width="13.140625" customWidth="1"/>
    <col min="9" max="9" width="12.42578125" customWidth="1"/>
    <col min="10" max="10" width="13.28515625" customWidth="1"/>
    <col min="11" max="11" width="12.42578125" customWidth="1"/>
    <col min="12" max="12" width="13.28515625" customWidth="1"/>
    <col min="13" max="13" width="11.7109375" customWidth="1"/>
    <col min="14" max="14" width="12.5703125" customWidth="1"/>
    <col min="15" max="15" width="12.42578125" customWidth="1"/>
    <col min="16" max="16" width="13.28515625" customWidth="1"/>
    <col min="17" max="17" width="9.42578125" customWidth="1"/>
    <col min="18" max="18" width="9.7109375" customWidth="1"/>
    <col min="19" max="19" width="9.85546875" style="37" customWidth="1"/>
    <col min="20" max="20" width="10.5703125" customWidth="1"/>
  </cols>
  <sheetData>
    <row r="1" spans="1:20" x14ac:dyDescent="0.2">
      <c r="A1" s="1" t="s">
        <v>0</v>
      </c>
      <c r="C1" s="20" t="s">
        <v>5</v>
      </c>
      <c r="D1" s="13" t="s">
        <v>6</v>
      </c>
      <c r="E1" s="10" t="s">
        <v>49</v>
      </c>
      <c r="F1" s="16" t="s">
        <v>50</v>
      </c>
      <c r="G1" s="9" t="s">
        <v>51</v>
      </c>
      <c r="H1" s="16" t="s">
        <v>52</v>
      </c>
      <c r="I1" s="10" t="s">
        <v>53</v>
      </c>
      <c r="J1" s="16" t="s">
        <v>54</v>
      </c>
      <c r="K1" s="9" t="s">
        <v>55</v>
      </c>
      <c r="L1" s="16" t="s">
        <v>56</v>
      </c>
      <c r="M1" s="10" t="s">
        <v>57</v>
      </c>
      <c r="N1" s="16" t="s">
        <v>58</v>
      </c>
      <c r="O1" s="9" t="s">
        <v>59</v>
      </c>
      <c r="P1" s="16" t="s">
        <v>60</v>
      </c>
      <c r="Q1" s="9" t="s">
        <v>33</v>
      </c>
      <c r="R1" s="16" t="s">
        <v>34</v>
      </c>
      <c r="S1" s="61" t="s">
        <v>232</v>
      </c>
      <c r="T1" s="60" t="s">
        <v>231</v>
      </c>
    </row>
    <row r="2" spans="1:20" x14ac:dyDescent="0.2">
      <c r="A2" s="63" t="s">
        <v>233</v>
      </c>
      <c r="C2" s="35">
        <v>239207</v>
      </c>
      <c r="D2" s="59">
        <v>1.0420012792267785</v>
      </c>
      <c r="E2" s="35">
        <v>111350</v>
      </c>
      <c r="F2" s="59">
        <v>0.46549641105820483</v>
      </c>
      <c r="G2" s="35">
        <v>111156</v>
      </c>
      <c r="H2" s="59">
        <v>0.46468539800256681</v>
      </c>
      <c r="I2" s="35">
        <v>4151</v>
      </c>
      <c r="J2" s="59">
        <v>1.7353171102852342E-2</v>
      </c>
      <c r="K2" s="35">
        <v>5502</v>
      </c>
      <c r="L2" s="59">
        <v>2.3000999134640709E-2</v>
      </c>
      <c r="M2" s="35">
        <v>258</v>
      </c>
      <c r="N2" s="59">
        <v>1.0785637544051805E-3</v>
      </c>
      <c r="O2" s="35">
        <v>2688</v>
      </c>
      <c r="P2" s="59">
        <v>1.1237129348221415E-2</v>
      </c>
      <c r="Q2" s="35">
        <v>14149</v>
      </c>
      <c r="R2" s="59">
        <v>5.9149606825887199E-2</v>
      </c>
      <c r="S2" s="37">
        <v>127857</v>
      </c>
      <c r="T2" s="59">
        <v>0.53450358894179517</v>
      </c>
    </row>
    <row r="3" spans="1:20" x14ac:dyDescent="0.2">
      <c r="A3" s="63" t="s">
        <v>234</v>
      </c>
      <c r="C3" s="35">
        <v>231980</v>
      </c>
      <c r="D3" s="59">
        <v>1.0367359255108197</v>
      </c>
      <c r="E3" s="35">
        <v>78685</v>
      </c>
      <c r="F3" s="59">
        <v>0.33918872316579013</v>
      </c>
      <c r="G3" s="35">
        <v>118523</v>
      </c>
      <c r="H3" s="59">
        <v>0.51091904474523664</v>
      </c>
      <c r="I3" s="35">
        <v>2334</v>
      </c>
      <c r="J3" s="59">
        <v>1.006121217346323E-2</v>
      </c>
      <c r="K3" s="35">
        <v>17376</v>
      </c>
      <c r="L3" s="59">
        <v>7.4903008880075866E-2</v>
      </c>
      <c r="M3" s="35">
        <v>192</v>
      </c>
      <c r="N3" s="59">
        <v>8.2765755668592119E-4</v>
      </c>
      <c r="O3" s="35">
        <v>2223</v>
      </c>
      <c r="P3" s="59">
        <v>9.582722648504181E-3</v>
      </c>
      <c r="Q3" s="35">
        <v>21169</v>
      </c>
      <c r="R3" s="59">
        <v>9.1253556341063885E-2</v>
      </c>
      <c r="S3" s="37">
        <v>153295</v>
      </c>
      <c r="T3" s="59">
        <v>0.66081127683420982</v>
      </c>
    </row>
    <row r="4" spans="1:20" x14ac:dyDescent="0.2">
      <c r="A4" s="63" t="s">
        <v>235</v>
      </c>
      <c r="C4" s="35">
        <v>259777</v>
      </c>
      <c r="D4" s="59">
        <v>1.0396917356039987</v>
      </c>
      <c r="E4" s="35">
        <v>121874</v>
      </c>
      <c r="F4" s="59">
        <v>0.46914853893916708</v>
      </c>
      <c r="G4" s="35">
        <v>124152</v>
      </c>
      <c r="H4" s="59">
        <v>0.47791759855568428</v>
      </c>
      <c r="I4" s="35">
        <v>2593</v>
      </c>
      <c r="J4" s="59">
        <v>9.981638097291138E-3</v>
      </c>
      <c r="K4" s="35">
        <v>6032</v>
      </c>
      <c r="L4" s="59">
        <v>2.3219915542946449E-2</v>
      </c>
      <c r="M4" s="35">
        <v>234</v>
      </c>
      <c r="N4" s="59">
        <v>9.0077258571775022E-4</v>
      </c>
      <c r="O4" s="35">
        <v>3362</v>
      </c>
      <c r="P4" s="59">
        <v>1.2941869372577249E-2</v>
      </c>
      <c r="Q4" s="35">
        <v>11841</v>
      </c>
      <c r="R4" s="59">
        <v>4.5581402510614877E-2</v>
      </c>
      <c r="S4" s="37">
        <v>137903</v>
      </c>
      <c r="T4" s="59">
        <v>0.53085146106083292</v>
      </c>
    </row>
    <row r="5" spans="1:20" s="52" customFormat="1" x14ac:dyDescent="0.2">
      <c r="A5" s="63" t="s">
        <v>236</v>
      </c>
      <c r="B5"/>
      <c r="C5" s="35">
        <v>235802</v>
      </c>
      <c r="D5" s="59">
        <v>1.0396900789645549</v>
      </c>
      <c r="E5" s="35">
        <v>87593</v>
      </c>
      <c r="F5" s="59">
        <v>0.37146843538222746</v>
      </c>
      <c r="G5" s="35">
        <v>111683</v>
      </c>
      <c r="H5" s="59">
        <v>0.47363041874114725</v>
      </c>
      <c r="I5" s="35">
        <v>3892</v>
      </c>
      <c r="J5" s="59">
        <v>1.6505373152051299E-2</v>
      </c>
      <c r="K5" s="35">
        <v>2727</v>
      </c>
      <c r="L5" s="59">
        <v>1.1564787406383321E-2</v>
      </c>
      <c r="M5" s="35">
        <v>240</v>
      </c>
      <c r="N5" s="59">
        <v>1.0178030720689392E-3</v>
      </c>
      <c r="O5" s="35">
        <v>2596</v>
      </c>
      <c r="P5" s="59">
        <v>1.1009236562879025E-2</v>
      </c>
      <c r="Q5" s="35">
        <v>36430</v>
      </c>
      <c r="R5" s="59">
        <v>0.15449402464779774</v>
      </c>
      <c r="S5" s="37">
        <v>148209</v>
      </c>
      <c r="T5" s="59">
        <v>0.62853156461777249</v>
      </c>
    </row>
    <row r="6" spans="1:20" x14ac:dyDescent="0.2">
      <c r="A6" s="63" t="s">
        <v>237</v>
      </c>
      <c r="C6" s="35">
        <v>266365</v>
      </c>
      <c r="D6" s="59">
        <v>1.0432376626058228</v>
      </c>
      <c r="E6" s="35">
        <v>109616</v>
      </c>
      <c r="F6" s="59">
        <v>0.41152553826516247</v>
      </c>
      <c r="G6" s="35">
        <v>148726</v>
      </c>
      <c r="H6" s="59">
        <v>0.55835413811874679</v>
      </c>
      <c r="I6" s="35">
        <v>4358</v>
      </c>
      <c r="J6" s="59">
        <v>1.6361008390742025E-2</v>
      </c>
      <c r="K6" s="35">
        <v>3668</v>
      </c>
      <c r="L6" s="59">
        <v>1.3770577966324405E-2</v>
      </c>
      <c r="M6" s="35">
        <v>214</v>
      </c>
      <c r="N6" s="59">
        <v>8.0340885626865388E-4</v>
      </c>
      <c r="O6" s="35">
        <v>3087</v>
      </c>
      <c r="P6" s="59">
        <v>1.1589360464024928E-2</v>
      </c>
      <c r="Q6" s="35">
        <v>8213</v>
      </c>
      <c r="R6" s="59">
        <v>3.0833630544553525E-2</v>
      </c>
      <c r="S6" s="37">
        <v>156749</v>
      </c>
      <c r="T6" s="59">
        <v>0.58847446173483753</v>
      </c>
    </row>
    <row r="7" spans="1:20" x14ac:dyDescent="0.2">
      <c r="A7" s="63" t="s">
        <v>238</v>
      </c>
      <c r="C7" s="35">
        <v>276664</v>
      </c>
      <c r="D7" s="59">
        <v>1.0576475435907817</v>
      </c>
      <c r="E7" s="35">
        <v>191394</v>
      </c>
      <c r="F7" s="59">
        <v>0.69179221004539804</v>
      </c>
      <c r="G7" s="35">
        <v>64583</v>
      </c>
      <c r="H7" s="59">
        <v>0.23343478009426596</v>
      </c>
      <c r="I7" s="35">
        <v>6823</v>
      </c>
      <c r="J7" s="59">
        <v>2.4661683486105892E-2</v>
      </c>
      <c r="K7" s="35">
        <v>10105</v>
      </c>
      <c r="L7" s="59">
        <v>3.6524448428418586E-2</v>
      </c>
      <c r="M7" s="35">
        <v>293</v>
      </c>
      <c r="N7" s="59">
        <v>1.0590463522539976E-3</v>
      </c>
      <c r="O7" s="35">
        <v>4100</v>
      </c>
      <c r="P7" s="59">
        <v>1.4819419946216349E-2</v>
      </c>
      <c r="Q7" s="35">
        <v>15315</v>
      </c>
      <c r="R7" s="59">
        <v>5.5355955238122777E-2</v>
      </c>
      <c r="S7" s="37">
        <v>85270</v>
      </c>
      <c r="T7" s="59">
        <v>0.30820778995460196</v>
      </c>
    </row>
    <row r="8" spans="1:20" x14ac:dyDescent="0.2">
      <c r="A8" s="63" t="s">
        <v>239</v>
      </c>
      <c r="C8" s="35">
        <v>283766</v>
      </c>
      <c r="D8" s="59">
        <v>1.0433103331618305</v>
      </c>
      <c r="E8" s="35">
        <v>220303</v>
      </c>
      <c r="F8" s="59">
        <v>0.77635446107003658</v>
      </c>
      <c r="G8" s="35">
        <v>23943</v>
      </c>
      <c r="H8" s="59">
        <v>8.4375858982400992E-2</v>
      </c>
      <c r="I8" s="35">
        <v>4177</v>
      </c>
      <c r="J8" s="59">
        <v>1.4719874826441505E-2</v>
      </c>
      <c r="K8" s="35">
        <v>33121</v>
      </c>
      <c r="L8" s="59">
        <v>0.11671940965443359</v>
      </c>
      <c r="M8" s="35">
        <v>195</v>
      </c>
      <c r="N8" s="59">
        <v>6.8718592079389359E-4</v>
      </c>
      <c r="O8" s="35">
        <v>3785</v>
      </c>
      <c r="P8" s="59">
        <v>1.3338454924127626E-2</v>
      </c>
      <c r="Q8" s="35">
        <v>10532</v>
      </c>
      <c r="R8" s="59">
        <v>3.7115087783596346E-2</v>
      </c>
      <c r="S8" s="37">
        <v>63463</v>
      </c>
      <c r="T8" s="59">
        <v>0.22364553892996342</v>
      </c>
    </row>
    <row r="9" spans="1:20" x14ac:dyDescent="0.2">
      <c r="A9" s="63" t="s">
        <v>240</v>
      </c>
      <c r="C9" s="35">
        <v>282379</v>
      </c>
      <c r="D9" s="59">
        <v>1.0442702892212241</v>
      </c>
      <c r="E9" s="35">
        <v>246962</v>
      </c>
      <c r="F9" s="59">
        <v>0.8745763672227751</v>
      </c>
      <c r="G9" s="35">
        <v>21406</v>
      </c>
      <c r="H9" s="59">
        <v>7.5805920411928643E-2</v>
      </c>
      <c r="I9" s="35">
        <v>4880</v>
      </c>
      <c r="J9" s="59">
        <v>1.7281738372896E-2</v>
      </c>
      <c r="K9" s="35">
        <v>7747</v>
      </c>
      <c r="L9" s="59">
        <v>2.7434759666972404E-2</v>
      </c>
      <c r="M9" s="35">
        <v>213</v>
      </c>
      <c r="N9" s="59">
        <v>7.5430538389894435E-4</v>
      </c>
      <c r="O9" s="35">
        <v>3749</v>
      </c>
      <c r="P9" s="59">
        <v>1.3276483024587522E-2</v>
      </c>
      <c r="Q9" s="35">
        <v>9923</v>
      </c>
      <c r="R9" s="59">
        <v>3.5140715138165371E-2</v>
      </c>
      <c r="S9" s="37">
        <v>35417</v>
      </c>
      <c r="T9" s="59">
        <v>0.12542363277722493</v>
      </c>
    </row>
    <row r="10" spans="1:20" x14ac:dyDescent="0.2">
      <c r="A10" s="63" t="s">
        <v>241</v>
      </c>
      <c r="C10" s="35">
        <v>278511</v>
      </c>
      <c r="D10" s="59">
        <v>1.052766318026936</v>
      </c>
      <c r="E10" s="35">
        <v>184035</v>
      </c>
      <c r="F10" s="59">
        <v>0.6607818003597703</v>
      </c>
      <c r="G10" s="35">
        <v>73016</v>
      </c>
      <c r="H10" s="59">
        <v>0.26216558771466836</v>
      </c>
      <c r="I10" s="35">
        <v>5567</v>
      </c>
      <c r="J10" s="59">
        <v>1.9988438517688709E-2</v>
      </c>
      <c r="K10" s="35">
        <v>19130</v>
      </c>
      <c r="L10" s="59">
        <v>6.8686694600931381E-2</v>
      </c>
      <c r="M10" s="35">
        <v>261</v>
      </c>
      <c r="N10" s="59">
        <v>9.3712636125682647E-4</v>
      </c>
      <c r="O10" s="35">
        <v>3762</v>
      </c>
      <c r="P10" s="59">
        <v>1.3507545482943223E-2</v>
      </c>
      <c r="Q10" s="35">
        <v>7436</v>
      </c>
      <c r="R10" s="59">
        <v>2.6699124989677248E-2</v>
      </c>
      <c r="S10" s="37">
        <v>94476</v>
      </c>
      <c r="T10" s="59">
        <v>0.33921819964022965</v>
      </c>
    </row>
    <row r="11" spans="1:20" x14ac:dyDescent="0.2">
      <c r="A11" s="63" t="s">
        <v>242</v>
      </c>
      <c r="C11" s="35">
        <v>292704</v>
      </c>
      <c r="D11" s="59">
        <v>1.0395928993112498</v>
      </c>
      <c r="E11" s="35">
        <v>244148</v>
      </c>
      <c r="F11" s="59">
        <v>0.83411227724937143</v>
      </c>
      <c r="G11" s="35">
        <v>26124</v>
      </c>
      <c r="H11" s="59">
        <v>8.9250573958674972E-2</v>
      </c>
      <c r="I11" s="35">
        <v>3644</v>
      </c>
      <c r="J11" s="59">
        <v>1.2449436973871214E-2</v>
      </c>
      <c r="K11" s="35">
        <v>18563</v>
      </c>
      <c r="L11" s="59">
        <v>6.3419017164097521E-2</v>
      </c>
      <c r="M11" s="35">
        <v>245</v>
      </c>
      <c r="N11" s="59">
        <v>8.3702306767246095E-4</v>
      </c>
      <c r="O11" s="35">
        <v>3515</v>
      </c>
      <c r="P11" s="59">
        <v>1.2008718705586532E-2</v>
      </c>
      <c r="Q11" s="35">
        <v>8054</v>
      </c>
      <c r="R11" s="59">
        <v>2.7515852191975512E-2</v>
      </c>
      <c r="S11" s="37">
        <v>48556</v>
      </c>
      <c r="T11" s="59">
        <v>0.16588772275062863</v>
      </c>
    </row>
    <row r="12" spans="1:20" x14ac:dyDescent="0.2">
      <c r="A12" s="63" t="s">
        <v>243</v>
      </c>
      <c r="C12" s="35">
        <v>279879</v>
      </c>
      <c r="D12" s="59">
        <v>1.0438689576567017</v>
      </c>
      <c r="E12" s="35">
        <v>151208</v>
      </c>
      <c r="F12" s="59">
        <v>0.54026204181092541</v>
      </c>
      <c r="G12" s="35">
        <v>101850</v>
      </c>
      <c r="H12" s="59">
        <v>0.36390725992303818</v>
      </c>
      <c r="I12" s="35">
        <v>3822</v>
      </c>
      <c r="J12" s="59">
        <v>1.3655901300204731E-2</v>
      </c>
      <c r="K12" s="35">
        <v>23125</v>
      </c>
      <c r="L12" s="59">
        <v>8.262499151419006E-2</v>
      </c>
      <c r="M12" s="35">
        <v>212</v>
      </c>
      <c r="N12" s="59">
        <v>7.5747019247603424E-4</v>
      </c>
      <c r="O12" s="35">
        <v>3688</v>
      </c>
      <c r="P12" s="59">
        <v>1.3177122970998181E-2</v>
      </c>
      <c r="Q12" s="35">
        <v>8252</v>
      </c>
      <c r="R12" s="59">
        <v>2.9484169944869031E-2</v>
      </c>
      <c r="S12" s="37">
        <v>128671</v>
      </c>
      <c r="T12" s="59">
        <v>0.45973795818907459</v>
      </c>
    </row>
    <row r="13" spans="1:20" x14ac:dyDescent="0.2">
      <c r="A13" s="63" t="s">
        <v>244</v>
      </c>
      <c r="C13" s="35">
        <v>274154</v>
      </c>
      <c r="D13" s="59">
        <v>1.0447959905746405</v>
      </c>
      <c r="E13" s="35">
        <v>195516</v>
      </c>
      <c r="F13" s="59">
        <v>0.71316121595891357</v>
      </c>
      <c r="G13" s="35">
        <v>43082</v>
      </c>
      <c r="H13" s="59">
        <v>0.15714525412724234</v>
      </c>
      <c r="I13" s="35">
        <v>4000</v>
      </c>
      <c r="J13" s="59">
        <v>1.4590339736060755E-2</v>
      </c>
      <c r="K13" s="35">
        <v>16458</v>
      </c>
      <c r="L13" s="59">
        <v>6.003195284402197E-2</v>
      </c>
      <c r="M13" s="35">
        <v>203</v>
      </c>
      <c r="N13" s="59">
        <v>7.4045974160508328E-4</v>
      </c>
      <c r="O13" s="35">
        <v>3870</v>
      </c>
      <c r="P13" s="59">
        <v>1.411615369463878E-2</v>
      </c>
      <c r="Q13" s="35">
        <v>23306</v>
      </c>
      <c r="R13" s="59">
        <v>8.5010614472157978E-2</v>
      </c>
      <c r="S13" s="37">
        <v>78638</v>
      </c>
      <c r="T13" s="59">
        <v>0.28683878404108637</v>
      </c>
    </row>
    <row r="14" spans="1:20" x14ac:dyDescent="0.2">
      <c r="A14" s="63" t="s">
        <v>245</v>
      </c>
      <c r="C14" s="35">
        <v>287696</v>
      </c>
      <c r="D14" s="59">
        <v>1.040028363272343</v>
      </c>
      <c r="E14" s="35">
        <v>224916</v>
      </c>
      <c r="F14" s="59">
        <v>0.78178354930204108</v>
      </c>
      <c r="G14" s="35">
        <v>12144</v>
      </c>
      <c r="H14" s="59">
        <v>4.2211222957566318E-2</v>
      </c>
      <c r="I14" s="35">
        <v>3060</v>
      </c>
      <c r="J14" s="59">
        <v>1.0636227128635782E-2</v>
      </c>
      <c r="K14" s="35">
        <v>43850</v>
      </c>
      <c r="L14" s="59">
        <v>0.15241782993159447</v>
      </c>
      <c r="M14" s="35">
        <v>227</v>
      </c>
      <c r="N14" s="59">
        <v>7.8902730660141264E-4</v>
      </c>
      <c r="O14" s="35">
        <v>4066</v>
      </c>
      <c r="P14" s="59">
        <v>1.4132973694455259E-2</v>
      </c>
      <c r="Q14" s="35">
        <v>10949</v>
      </c>
      <c r="R14" s="59">
        <v>3.8057532951448751E-2</v>
      </c>
      <c r="S14" s="37">
        <v>62780</v>
      </c>
      <c r="T14" s="59">
        <v>0.21821645069795895</v>
      </c>
    </row>
    <row r="15" spans="1:20" x14ac:dyDescent="0.2">
      <c r="A15" s="63" t="s">
        <v>246</v>
      </c>
      <c r="C15" s="35">
        <v>253414</v>
      </c>
      <c r="D15" s="59">
        <v>1.0481425651305769</v>
      </c>
      <c r="E15" s="35">
        <v>222493</v>
      </c>
      <c r="F15" s="59">
        <v>0.87798227406536344</v>
      </c>
      <c r="G15" s="35">
        <v>15627</v>
      </c>
      <c r="H15" s="59">
        <v>6.1665890597993794E-2</v>
      </c>
      <c r="I15" s="35">
        <v>5591</v>
      </c>
      <c r="J15" s="59">
        <v>2.2062711610250422E-2</v>
      </c>
      <c r="K15" s="35">
        <v>5827</v>
      </c>
      <c r="L15" s="59">
        <v>2.2993994017694367E-2</v>
      </c>
      <c r="M15" s="35">
        <v>182</v>
      </c>
      <c r="N15" s="59">
        <v>7.1819236506270368E-4</v>
      </c>
      <c r="O15" s="35">
        <v>3545</v>
      </c>
      <c r="P15" s="59">
        <v>1.3988966671138928E-2</v>
      </c>
      <c r="Q15" s="35">
        <v>12349</v>
      </c>
      <c r="R15" s="59">
        <v>4.8730535803073231E-2</v>
      </c>
      <c r="S15" s="37">
        <v>30921</v>
      </c>
      <c r="T15" s="59">
        <v>0.1220177259346366</v>
      </c>
    </row>
    <row r="16" spans="1:20" x14ac:dyDescent="0.2">
      <c r="A16" s="63" t="s">
        <v>247</v>
      </c>
      <c r="C16" s="35">
        <v>288413</v>
      </c>
      <c r="D16" s="59">
        <v>1.0415723285704874</v>
      </c>
      <c r="E16" s="35">
        <v>227598</v>
      </c>
      <c r="F16" s="59">
        <v>0.78913918582033404</v>
      </c>
      <c r="G16" s="35">
        <v>21363</v>
      </c>
      <c r="H16" s="59">
        <v>7.4070863657324737E-2</v>
      </c>
      <c r="I16" s="35">
        <v>3877</v>
      </c>
      <c r="J16" s="59">
        <v>1.3442528596145111E-2</v>
      </c>
      <c r="K16" s="35">
        <v>32653</v>
      </c>
      <c r="L16" s="59">
        <v>0.11321611716531502</v>
      </c>
      <c r="M16" s="35">
        <v>239</v>
      </c>
      <c r="N16" s="59">
        <v>8.2867277133832386E-4</v>
      </c>
      <c r="O16" s="35">
        <v>4499</v>
      </c>
      <c r="P16" s="59">
        <v>1.5599158151678323E-2</v>
      </c>
      <c r="Q16" s="35">
        <v>10174</v>
      </c>
      <c r="R16" s="59">
        <v>3.527580240835191E-2</v>
      </c>
      <c r="S16" s="37">
        <v>60815</v>
      </c>
      <c r="T16" s="59">
        <v>0.21086081417966596</v>
      </c>
    </row>
    <row r="17" spans="1:20" x14ac:dyDescent="0.2">
      <c r="A17" s="63" t="s">
        <v>248</v>
      </c>
      <c r="C17" s="35">
        <v>250974</v>
      </c>
      <c r="D17" s="59">
        <v>1.047945205479452</v>
      </c>
      <c r="E17" s="35">
        <v>223505</v>
      </c>
      <c r="F17" s="59">
        <v>0.89055041558089687</v>
      </c>
      <c r="G17" s="35">
        <v>17608</v>
      </c>
      <c r="H17" s="59">
        <v>7.0158661853419083E-2</v>
      </c>
      <c r="I17" s="35">
        <v>5628</v>
      </c>
      <c r="J17" s="59">
        <v>2.2424633627387697E-2</v>
      </c>
      <c r="K17" s="35">
        <v>3007</v>
      </c>
      <c r="L17" s="59">
        <v>1.1981320774263469E-2</v>
      </c>
      <c r="M17" s="35">
        <v>173</v>
      </c>
      <c r="N17" s="59">
        <v>6.8931443097691399E-4</v>
      </c>
      <c r="O17" s="35">
        <v>3147</v>
      </c>
      <c r="P17" s="59">
        <v>1.2539147481412417E-2</v>
      </c>
      <c r="Q17" s="35">
        <v>9939</v>
      </c>
      <c r="R17" s="59">
        <v>3.9601711731095654E-2</v>
      </c>
      <c r="S17" s="37">
        <v>27469</v>
      </c>
      <c r="T17" s="59">
        <v>0.10944958441910317</v>
      </c>
    </row>
    <row r="18" spans="1:20" x14ac:dyDescent="0.2">
      <c r="A18" s="63" t="s">
        <v>249</v>
      </c>
      <c r="C18" s="35">
        <v>254232</v>
      </c>
      <c r="D18" s="59">
        <v>1.046933509550332</v>
      </c>
      <c r="E18" s="35">
        <v>229801</v>
      </c>
      <c r="F18" s="59">
        <v>0.90390273451021119</v>
      </c>
      <c r="G18" s="35">
        <v>9348</v>
      </c>
      <c r="H18" s="59">
        <v>3.6769564806947985E-2</v>
      </c>
      <c r="I18" s="35">
        <v>6204</v>
      </c>
      <c r="J18" s="59">
        <v>2.4402907580477674E-2</v>
      </c>
      <c r="K18" s="35">
        <v>2504</v>
      </c>
      <c r="L18" s="59">
        <v>9.8492715315145214E-3</v>
      </c>
      <c r="M18" s="35">
        <v>132</v>
      </c>
      <c r="N18" s="59">
        <v>5.1921079958463135E-4</v>
      </c>
      <c r="O18" s="35">
        <v>3450</v>
      </c>
      <c r="P18" s="59">
        <v>1.3570282261871047E-2</v>
      </c>
      <c r="Q18" s="35">
        <v>14725</v>
      </c>
      <c r="R18" s="59">
        <v>5.7919538059724975E-2</v>
      </c>
      <c r="S18" s="37">
        <v>24431</v>
      </c>
      <c r="T18" s="59">
        <v>9.609726548978885E-2</v>
      </c>
    </row>
    <row r="19" spans="1:20" x14ac:dyDescent="0.2">
      <c r="A19" s="63" t="s">
        <v>250</v>
      </c>
      <c r="C19" s="35">
        <v>294843</v>
      </c>
      <c r="D19" s="59">
        <v>1.0621178050691387</v>
      </c>
      <c r="E19" s="35">
        <v>202295</v>
      </c>
      <c r="F19" s="59">
        <v>0.68611091326570417</v>
      </c>
      <c r="G19" s="35">
        <v>47122</v>
      </c>
      <c r="H19" s="59">
        <v>0.15982065031220005</v>
      </c>
      <c r="I19" s="35">
        <v>4408</v>
      </c>
      <c r="J19" s="59">
        <v>1.4950329497393527E-2</v>
      </c>
      <c r="K19" s="35">
        <v>36297</v>
      </c>
      <c r="L19" s="59">
        <v>0.12310619550065628</v>
      </c>
      <c r="M19" s="35">
        <v>500</v>
      </c>
      <c r="N19" s="59">
        <v>1.6958177742052551E-3</v>
      </c>
      <c r="O19" s="35">
        <v>4984</v>
      </c>
      <c r="P19" s="59">
        <v>1.6903911573277981E-2</v>
      </c>
      <c r="Q19" s="35">
        <v>17552</v>
      </c>
      <c r="R19" s="59">
        <v>5.952998714570127E-2</v>
      </c>
      <c r="S19" s="37">
        <v>92548</v>
      </c>
      <c r="T19" s="59">
        <v>0.31388908673429589</v>
      </c>
    </row>
    <row r="20" spans="1:20" x14ac:dyDescent="0.2">
      <c r="A20" s="63" t="s">
        <v>251</v>
      </c>
      <c r="C20" s="35">
        <v>263537</v>
      </c>
      <c r="D20" s="59">
        <v>1.0469042297665982</v>
      </c>
      <c r="E20" s="35">
        <v>226172</v>
      </c>
      <c r="F20" s="59">
        <v>0.85821725222644263</v>
      </c>
      <c r="G20" s="35">
        <v>22187</v>
      </c>
      <c r="H20" s="59">
        <v>8.4189316870116909E-2</v>
      </c>
      <c r="I20" s="35">
        <v>5843</v>
      </c>
      <c r="J20" s="59">
        <v>2.2171459795019294E-2</v>
      </c>
      <c r="K20" s="35">
        <v>5309</v>
      </c>
      <c r="L20" s="59">
        <v>2.0145178855340996E-2</v>
      </c>
      <c r="M20" s="35">
        <v>228</v>
      </c>
      <c r="N20" s="59">
        <v>8.6515365963792557E-4</v>
      </c>
      <c r="O20" s="35">
        <v>3227</v>
      </c>
      <c r="P20" s="59">
        <v>1.224495991075257E-2</v>
      </c>
      <c r="Q20" s="35">
        <v>12932</v>
      </c>
      <c r="R20" s="59">
        <v>4.9070908449287957E-2</v>
      </c>
      <c r="S20" s="37">
        <v>37365</v>
      </c>
      <c r="T20" s="59">
        <v>0.1417827477735574</v>
      </c>
    </row>
    <row r="21" spans="1:20" x14ac:dyDescent="0.2">
      <c r="A21" s="63" t="s">
        <v>252</v>
      </c>
      <c r="C21" s="35">
        <v>261670</v>
      </c>
      <c r="D21" s="59">
        <v>1.0589215424007339</v>
      </c>
      <c r="E21" s="35">
        <v>207200</v>
      </c>
      <c r="F21" s="59">
        <v>0.79183704666182597</v>
      </c>
      <c r="G21" s="35">
        <v>36145</v>
      </c>
      <c r="H21" s="59">
        <v>0.13813199831849277</v>
      </c>
      <c r="I21" s="35">
        <v>5519</v>
      </c>
      <c r="J21" s="59">
        <v>2.1091451064317653E-2</v>
      </c>
      <c r="K21" s="35">
        <v>9174</v>
      </c>
      <c r="L21" s="59">
        <v>3.5059425994573318E-2</v>
      </c>
      <c r="M21" s="35">
        <v>270</v>
      </c>
      <c r="N21" s="59">
        <v>1.0318339893759315E-3</v>
      </c>
      <c r="O21" s="35">
        <v>4004</v>
      </c>
      <c r="P21" s="59">
        <v>1.5301715901708259E-2</v>
      </c>
      <c r="Q21" s="35">
        <v>14776</v>
      </c>
      <c r="R21" s="59">
        <v>5.646807047043987E-2</v>
      </c>
      <c r="S21" s="37">
        <v>54470</v>
      </c>
      <c r="T21" s="59">
        <v>0.20816295333817403</v>
      </c>
    </row>
    <row r="22" spans="1:20" x14ac:dyDescent="0.2">
      <c r="A22" s="63" t="s">
        <v>253</v>
      </c>
      <c r="C22" s="35">
        <v>266844</v>
      </c>
      <c r="D22" s="59">
        <v>1.0517605792148224</v>
      </c>
      <c r="E22" s="35">
        <v>218259</v>
      </c>
      <c r="F22" s="59">
        <v>0.81792732832666282</v>
      </c>
      <c r="G22" s="35">
        <v>29192</v>
      </c>
      <c r="H22" s="59">
        <v>0.10939725082819925</v>
      </c>
      <c r="I22" s="35">
        <v>6456</v>
      </c>
      <c r="J22" s="59">
        <v>2.4193911049152313E-2</v>
      </c>
      <c r="K22" s="35">
        <v>5322</v>
      </c>
      <c r="L22" s="59">
        <v>1.9944237082340242E-2</v>
      </c>
      <c r="M22" s="35">
        <v>286</v>
      </c>
      <c r="N22" s="59">
        <v>1.0717872614711217E-3</v>
      </c>
      <c r="O22" s="35">
        <v>4343</v>
      </c>
      <c r="P22" s="59">
        <v>1.6275426841150634E-2</v>
      </c>
      <c r="Q22" s="35">
        <v>16798</v>
      </c>
      <c r="R22" s="59">
        <v>6.2950637825845812E-2</v>
      </c>
      <c r="S22" s="37">
        <v>48585</v>
      </c>
      <c r="T22" s="59">
        <v>0.18207267167333724</v>
      </c>
    </row>
    <row r="23" spans="1:20" x14ac:dyDescent="0.2">
      <c r="A23" s="63" t="s">
        <v>254</v>
      </c>
      <c r="C23" s="35">
        <v>271281</v>
      </c>
      <c r="D23" s="59">
        <v>1.0434199225157679</v>
      </c>
      <c r="E23" s="35">
        <v>253642</v>
      </c>
      <c r="F23" s="59">
        <v>0.93497885955890758</v>
      </c>
      <c r="G23" s="35">
        <v>4366</v>
      </c>
      <c r="H23" s="59">
        <v>1.6094013218765781E-2</v>
      </c>
      <c r="I23" s="35">
        <v>5274</v>
      </c>
      <c r="J23" s="59">
        <v>1.9441096132792195E-2</v>
      </c>
      <c r="K23" s="35">
        <v>6828</v>
      </c>
      <c r="L23" s="59">
        <v>2.516947371913256E-2</v>
      </c>
      <c r="M23" s="35">
        <v>310</v>
      </c>
      <c r="N23" s="59">
        <v>1.1427265455376528E-3</v>
      </c>
      <c r="O23" s="35">
        <v>3958</v>
      </c>
      <c r="P23" s="59">
        <v>1.4590037636251709E-2</v>
      </c>
      <c r="Q23" s="35">
        <v>8682</v>
      </c>
      <c r="R23" s="59">
        <v>3.2003715704380327E-2</v>
      </c>
      <c r="S23" s="37">
        <v>17639</v>
      </c>
      <c r="T23" s="59">
        <v>6.5021140441092445E-2</v>
      </c>
    </row>
    <row r="24" spans="1:20" x14ac:dyDescent="0.2">
      <c r="A24" s="63" t="s">
        <v>255</v>
      </c>
      <c r="C24" s="35">
        <v>268530</v>
      </c>
      <c r="D24" s="59">
        <v>1.0589431348452687</v>
      </c>
      <c r="E24" s="35">
        <v>190697</v>
      </c>
      <c r="F24" s="59">
        <v>0.71015156593304285</v>
      </c>
      <c r="G24" s="35">
        <v>41631</v>
      </c>
      <c r="H24" s="59">
        <v>0.15503295721148475</v>
      </c>
      <c r="I24" s="35">
        <v>5092</v>
      </c>
      <c r="J24" s="59">
        <v>1.8962499534502662E-2</v>
      </c>
      <c r="K24" s="35">
        <v>18900</v>
      </c>
      <c r="L24" s="59">
        <v>7.0383197408110831E-2</v>
      </c>
      <c r="M24" s="35">
        <v>339</v>
      </c>
      <c r="N24" s="59">
        <v>1.2624287789073847E-3</v>
      </c>
      <c r="O24" s="35">
        <v>3797</v>
      </c>
      <c r="P24" s="59">
        <v>1.4139947119502477E-2</v>
      </c>
      <c r="Q24" s="35">
        <v>23902</v>
      </c>
      <c r="R24" s="59">
        <v>8.9010538859717728E-2</v>
      </c>
      <c r="S24" s="37">
        <v>77833</v>
      </c>
      <c r="T24" s="59">
        <v>0.28984843406695715</v>
      </c>
    </row>
    <row r="25" spans="1:20" x14ac:dyDescent="0.2">
      <c r="A25" s="63" t="s">
        <v>256</v>
      </c>
      <c r="C25" s="35">
        <v>272767</v>
      </c>
      <c r="D25" s="59">
        <v>1.0444811872403921</v>
      </c>
      <c r="E25" s="35">
        <v>243506</v>
      </c>
      <c r="F25" s="59">
        <v>0.89272529301565073</v>
      </c>
      <c r="G25" s="35">
        <v>12770</v>
      </c>
      <c r="H25" s="59">
        <v>4.6816513727833645E-2</v>
      </c>
      <c r="I25" s="35">
        <v>5639</v>
      </c>
      <c r="J25" s="59">
        <v>2.06733219194404E-2</v>
      </c>
      <c r="K25" s="35">
        <v>6082</v>
      </c>
      <c r="L25" s="59">
        <v>2.229741867601286E-2</v>
      </c>
      <c r="M25" s="35">
        <v>279</v>
      </c>
      <c r="N25" s="59">
        <v>1.0228510047036482E-3</v>
      </c>
      <c r="O25" s="35">
        <v>3613</v>
      </c>
      <c r="P25" s="59">
        <v>1.3245737204280577E-2</v>
      </c>
      <c r="Q25" s="35">
        <v>13011</v>
      </c>
      <c r="R25" s="59">
        <v>4.770005169247013E-2</v>
      </c>
      <c r="S25" s="37">
        <v>29261</v>
      </c>
      <c r="T25" s="59">
        <v>0.10727470698434928</v>
      </c>
    </row>
    <row r="26" spans="1:20" x14ac:dyDescent="0.2">
      <c r="A26" s="63" t="s">
        <v>257</v>
      </c>
      <c r="C26" s="35">
        <v>260024</v>
      </c>
      <c r="D26" s="59">
        <v>1.0400270744238991</v>
      </c>
      <c r="E26" s="35">
        <v>243908</v>
      </c>
      <c r="F26" s="59">
        <v>0.93802110574408515</v>
      </c>
      <c r="G26" s="35">
        <v>6845</v>
      </c>
      <c r="H26" s="59">
        <v>2.6324493123711656E-2</v>
      </c>
      <c r="I26" s="35">
        <v>5290</v>
      </c>
      <c r="J26" s="59">
        <v>2.0344275912992645E-2</v>
      </c>
      <c r="K26" s="35">
        <v>2131</v>
      </c>
      <c r="L26" s="59">
        <v>8.1953973479371132E-3</v>
      </c>
      <c r="M26" s="35">
        <v>182</v>
      </c>
      <c r="N26" s="59">
        <v>6.9993539057933119E-4</v>
      </c>
      <c r="O26" s="35">
        <v>3256</v>
      </c>
      <c r="P26" s="59">
        <v>1.252192105344122E-2</v>
      </c>
      <c r="Q26" s="35">
        <v>8820</v>
      </c>
      <c r="R26" s="59">
        <v>3.3919945851152204E-2</v>
      </c>
      <c r="S26" s="37">
        <v>16116</v>
      </c>
      <c r="T26" s="59">
        <v>6.1978894255914838E-2</v>
      </c>
    </row>
    <row r="27" spans="1:20" x14ac:dyDescent="0.2">
      <c r="A27" s="63" t="s">
        <v>258</v>
      </c>
      <c r="C27" s="35">
        <v>279205</v>
      </c>
      <c r="D27" s="59">
        <v>1.0456546265288944</v>
      </c>
      <c r="E27" s="35">
        <v>223288</v>
      </c>
      <c r="F27" s="59">
        <v>0.79972779857094245</v>
      </c>
      <c r="G27" s="35">
        <v>21214</v>
      </c>
      <c r="H27" s="59">
        <v>7.5980014684550776E-2</v>
      </c>
      <c r="I27" s="35">
        <v>6063</v>
      </c>
      <c r="J27" s="59">
        <v>2.1715227162837341E-2</v>
      </c>
      <c r="K27" s="35">
        <v>11064</v>
      </c>
      <c r="L27" s="59">
        <v>3.9626797514371162E-2</v>
      </c>
      <c r="M27" s="35">
        <v>255</v>
      </c>
      <c r="N27" s="59">
        <v>9.1330742644293622E-4</v>
      </c>
      <c r="O27" s="35">
        <v>3726</v>
      </c>
      <c r="P27" s="59">
        <v>1.3345033219319138E-2</v>
      </c>
      <c r="Q27" s="35">
        <v>26342</v>
      </c>
      <c r="R27" s="59">
        <v>9.4346447950430692E-2</v>
      </c>
      <c r="S27" s="37">
        <v>55917</v>
      </c>
      <c r="T27" s="59">
        <v>0.20027220142905749</v>
      </c>
    </row>
    <row r="28" spans="1:20" x14ac:dyDescent="0.2">
      <c r="A28" s="63" t="s">
        <v>259</v>
      </c>
      <c r="C28" s="35">
        <v>227990</v>
      </c>
      <c r="D28" s="59">
        <v>1.0572218079740341</v>
      </c>
      <c r="E28" s="35">
        <v>144287</v>
      </c>
      <c r="F28" s="59">
        <v>0.63286547655598935</v>
      </c>
      <c r="G28" s="35">
        <v>75651</v>
      </c>
      <c r="H28" s="59">
        <v>0.33181718496425283</v>
      </c>
      <c r="I28" s="35">
        <v>5609</v>
      </c>
      <c r="J28" s="59">
        <v>2.460195622615027E-2</v>
      </c>
      <c r="K28" s="35">
        <v>2239</v>
      </c>
      <c r="L28" s="59">
        <v>9.8206061669371472E-3</v>
      </c>
      <c r="M28" s="35">
        <v>198</v>
      </c>
      <c r="N28" s="59">
        <v>8.6845914294486604E-4</v>
      </c>
      <c r="O28" s="35">
        <v>3074</v>
      </c>
      <c r="P28" s="59">
        <v>1.3483047502083425E-2</v>
      </c>
      <c r="Q28" s="35">
        <v>9978</v>
      </c>
      <c r="R28" s="59">
        <v>4.3765077415676125E-2</v>
      </c>
      <c r="S28" s="37">
        <v>83703</v>
      </c>
      <c r="T28" s="59">
        <v>0.36713452344401071</v>
      </c>
    </row>
    <row r="29" spans="1:20" x14ac:dyDescent="0.2">
      <c r="A29" s="63" t="s">
        <v>260</v>
      </c>
      <c r="C29" s="35">
        <v>282092</v>
      </c>
      <c r="D29" s="59">
        <v>1.0450207733647179</v>
      </c>
      <c r="E29" s="35">
        <v>232069</v>
      </c>
      <c r="F29" s="59">
        <v>0.82267132708478086</v>
      </c>
      <c r="G29" s="35">
        <v>15016</v>
      </c>
      <c r="H29" s="59">
        <v>5.3230860853905819E-2</v>
      </c>
      <c r="I29" s="35">
        <v>4792</v>
      </c>
      <c r="J29" s="59">
        <v>1.6987365823915603E-2</v>
      </c>
      <c r="K29" s="35">
        <v>7595</v>
      </c>
      <c r="L29" s="59">
        <v>2.6923840449215149E-2</v>
      </c>
      <c r="M29" s="35">
        <v>289</v>
      </c>
      <c r="N29" s="59">
        <v>1.0244884647561789E-3</v>
      </c>
      <c r="O29" s="35">
        <v>3683</v>
      </c>
      <c r="P29" s="59">
        <v>1.3056024275768189E-2</v>
      </c>
      <c r="Q29" s="35">
        <v>31348</v>
      </c>
      <c r="R29" s="59">
        <v>0.11112686641237611</v>
      </c>
      <c r="S29" s="37">
        <v>50023</v>
      </c>
      <c r="T29" s="59">
        <v>0.17732867291521914</v>
      </c>
    </row>
    <row r="30" spans="1:20" x14ac:dyDescent="0.2">
      <c r="A30" s="63" t="s">
        <v>261</v>
      </c>
      <c r="C30" s="35">
        <v>292766</v>
      </c>
      <c r="D30" s="59">
        <v>1.0473859669497143</v>
      </c>
      <c r="E30" s="35">
        <v>208008</v>
      </c>
      <c r="F30" s="59">
        <v>0.71049233859122984</v>
      </c>
      <c r="G30" s="35">
        <v>43552</v>
      </c>
      <c r="H30" s="59">
        <v>0.1487604434941216</v>
      </c>
      <c r="I30" s="35">
        <v>4495</v>
      </c>
      <c r="J30" s="59">
        <v>1.5353558814889708E-2</v>
      </c>
      <c r="K30" s="35">
        <v>10743</v>
      </c>
      <c r="L30" s="59">
        <v>3.6694834782727503E-2</v>
      </c>
      <c r="M30" s="35">
        <v>334</v>
      </c>
      <c r="N30" s="59">
        <v>1.1408428574356312E-3</v>
      </c>
      <c r="O30" s="35">
        <v>3614</v>
      </c>
      <c r="P30" s="59">
        <v>1.2344329601114883E-2</v>
      </c>
      <c r="Q30" s="35">
        <v>35893</v>
      </c>
      <c r="R30" s="59">
        <v>0.12259961880819494</v>
      </c>
      <c r="S30" s="37">
        <v>84758</v>
      </c>
      <c r="T30" s="59">
        <v>0.28950766140877016</v>
      </c>
    </row>
    <row r="31" spans="1:20" x14ac:dyDescent="0.2">
      <c r="A31" s="63" t="s">
        <v>262</v>
      </c>
      <c r="C31" s="35">
        <v>296200</v>
      </c>
      <c r="D31" s="59">
        <v>1.0374172856178259</v>
      </c>
      <c r="E31" s="35">
        <v>251946</v>
      </c>
      <c r="F31" s="59">
        <v>0.85059419311276163</v>
      </c>
      <c r="G31" s="35">
        <v>7717</v>
      </c>
      <c r="H31" s="59">
        <v>2.6053342336259284E-2</v>
      </c>
      <c r="I31" s="35">
        <v>4242</v>
      </c>
      <c r="J31" s="59">
        <v>1.4321404456448346E-2</v>
      </c>
      <c r="K31" s="35">
        <v>10171</v>
      </c>
      <c r="L31" s="59">
        <v>3.4338284942606344E-2</v>
      </c>
      <c r="M31" s="35">
        <v>342</v>
      </c>
      <c r="N31" s="59">
        <v>1.1546252532072924E-3</v>
      </c>
      <c r="O31" s="35">
        <v>3483</v>
      </c>
      <c r="P31" s="59">
        <v>1.175894665766374E-2</v>
      </c>
      <c r="Q31" s="35">
        <v>29382</v>
      </c>
      <c r="R31" s="59">
        <v>9.9196488858879134E-2</v>
      </c>
      <c r="S31" s="37">
        <v>44254</v>
      </c>
      <c r="T31" s="59">
        <v>0.14940580688723834</v>
      </c>
    </row>
    <row r="32" spans="1:20" x14ac:dyDescent="0.2">
      <c r="A32" s="63" t="s">
        <v>263</v>
      </c>
      <c r="C32" s="35">
        <v>245798</v>
      </c>
      <c r="D32" s="59">
        <v>1.0421809778761422</v>
      </c>
      <c r="E32" s="35">
        <v>228194</v>
      </c>
      <c r="F32" s="59">
        <v>0.92838021464780018</v>
      </c>
      <c r="G32" s="35">
        <v>5077</v>
      </c>
      <c r="H32" s="59">
        <v>2.0655172133215081E-2</v>
      </c>
      <c r="I32" s="35">
        <v>5437</v>
      </c>
      <c r="J32" s="59">
        <v>2.2119789420581126E-2</v>
      </c>
      <c r="K32" s="35">
        <v>1876</v>
      </c>
      <c r="L32" s="59">
        <v>7.6322834197186306E-3</v>
      </c>
      <c r="M32" s="35">
        <v>138</v>
      </c>
      <c r="N32" s="59">
        <v>5.6143662682365191E-4</v>
      </c>
      <c r="O32" s="35">
        <v>3462</v>
      </c>
      <c r="P32" s="59">
        <v>1.4084736246836833E-2</v>
      </c>
      <c r="Q32" s="35">
        <v>11982</v>
      </c>
      <c r="R32" s="59">
        <v>4.8747345381166651E-2</v>
      </c>
      <c r="S32" s="37">
        <v>17604</v>
      </c>
      <c r="T32" s="59">
        <v>7.1619785352199775E-2</v>
      </c>
    </row>
    <row r="33" spans="1:20" x14ac:dyDescent="0.2">
      <c r="A33" s="63" t="s">
        <v>264</v>
      </c>
      <c r="C33" s="35">
        <v>259184</v>
      </c>
      <c r="D33" s="59">
        <v>1.0416229396876351</v>
      </c>
      <c r="E33" s="35">
        <v>200200</v>
      </c>
      <c r="F33" s="59">
        <v>0.7724242237175134</v>
      </c>
      <c r="G33" s="35">
        <v>38796</v>
      </c>
      <c r="H33" s="59">
        <v>0.14968516575097229</v>
      </c>
      <c r="I33" s="35">
        <v>4637</v>
      </c>
      <c r="J33" s="59">
        <v>1.7890764862028521E-2</v>
      </c>
      <c r="K33" s="35">
        <v>3868</v>
      </c>
      <c r="L33" s="59">
        <v>1.492376072597074E-2</v>
      </c>
      <c r="M33" s="35">
        <v>237</v>
      </c>
      <c r="N33" s="59">
        <v>9.1440829680844492E-4</v>
      </c>
      <c r="O33" s="35">
        <v>3241</v>
      </c>
      <c r="P33" s="59">
        <v>1.2504629915426878E-2</v>
      </c>
      <c r="Q33" s="35">
        <v>18993</v>
      </c>
      <c r="R33" s="59">
        <v>7.3279986418914742E-2</v>
      </c>
      <c r="S33" s="37">
        <v>58984</v>
      </c>
      <c r="T33" s="59">
        <v>0.22757577628248657</v>
      </c>
    </row>
    <row r="34" spans="1:20" x14ac:dyDescent="0.2">
      <c r="A34" s="63" t="s">
        <v>265</v>
      </c>
      <c r="C34" s="35">
        <v>243339</v>
      </c>
      <c r="D34" s="59">
        <v>1.0403059106842718</v>
      </c>
      <c r="E34" s="35">
        <v>219937</v>
      </c>
      <c r="F34" s="59">
        <v>0.90382963684407347</v>
      </c>
      <c r="G34" s="35">
        <v>9374</v>
      </c>
      <c r="H34" s="59">
        <v>3.8522390574466076E-2</v>
      </c>
      <c r="I34" s="35">
        <v>7261</v>
      </c>
      <c r="J34" s="59">
        <v>2.9839031145850028E-2</v>
      </c>
      <c r="K34" s="35">
        <v>2845</v>
      </c>
      <c r="L34" s="59">
        <v>1.1691508553910388E-2</v>
      </c>
      <c r="M34" s="35">
        <v>206</v>
      </c>
      <c r="N34" s="59">
        <v>8.4655562815660456E-4</v>
      </c>
      <c r="O34" s="35">
        <v>3021</v>
      </c>
      <c r="P34" s="59">
        <v>1.2414779381850012E-2</v>
      </c>
      <c r="Q34" s="35">
        <v>10503</v>
      </c>
      <c r="R34" s="59">
        <v>4.3162008555965137E-2</v>
      </c>
      <c r="S34" s="37">
        <v>23402</v>
      </c>
      <c r="T34" s="59">
        <v>9.6170363155926503E-2</v>
      </c>
    </row>
    <row r="35" spans="1:20" x14ac:dyDescent="0.2">
      <c r="A35" s="63" t="s">
        <v>266</v>
      </c>
      <c r="C35" s="35">
        <v>252461</v>
      </c>
      <c r="D35" s="59">
        <v>1.0497264924087286</v>
      </c>
      <c r="E35" s="35">
        <v>206841</v>
      </c>
      <c r="F35" s="59">
        <v>0.81929882239236951</v>
      </c>
      <c r="G35" s="35">
        <v>27797</v>
      </c>
      <c r="H35" s="59">
        <v>0.11010413489608296</v>
      </c>
      <c r="I35" s="35">
        <v>6567</v>
      </c>
      <c r="J35" s="59">
        <v>2.6011938477626246E-2</v>
      </c>
      <c r="K35" s="35">
        <v>2418</v>
      </c>
      <c r="L35" s="59">
        <v>9.5777169543018528E-3</v>
      </c>
      <c r="M35" s="35">
        <v>279</v>
      </c>
      <c r="N35" s="59">
        <v>1.1051211870348292E-3</v>
      </c>
      <c r="O35" s="35">
        <v>3753</v>
      </c>
      <c r="P35" s="59">
        <v>1.4865662419145928E-2</v>
      </c>
      <c r="Q35" s="35">
        <v>17360</v>
      </c>
      <c r="R35" s="59">
        <v>6.8763096082167144E-2</v>
      </c>
      <c r="S35" s="37">
        <v>45620</v>
      </c>
      <c r="T35" s="59">
        <v>0.18070117760763049</v>
      </c>
    </row>
    <row r="36" spans="1:20" x14ac:dyDescent="0.2">
      <c r="A36" s="63" t="s">
        <v>267</v>
      </c>
      <c r="C36" s="35">
        <v>253223</v>
      </c>
      <c r="D36" s="59">
        <v>1.04164708577025</v>
      </c>
      <c r="E36" s="35">
        <v>238926</v>
      </c>
      <c r="F36" s="59">
        <v>0.94353988381782061</v>
      </c>
      <c r="G36" s="35">
        <v>3964</v>
      </c>
      <c r="H36" s="59">
        <v>1.5654186231108549E-2</v>
      </c>
      <c r="I36" s="35">
        <v>7371</v>
      </c>
      <c r="J36" s="59">
        <v>2.9108730249621875E-2</v>
      </c>
      <c r="K36" s="35">
        <v>1773</v>
      </c>
      <c r="L36" s="59">
        <v>7.0017336497869469E-3</v>
      </c>
      <c r="M36" s="35">
        <v>243</v>
      </c>
      <c r="N36" s="59">
        <v>9.5962846976775412E-4</v>
      </c>
      <c r="O36" s="35">
        <v>3662</v>
      </c>
      <c r="P36" s="59">
        <v>1.4461561548516525E-2</v>
      </c>
      <c r="Q36" s="35">
        <v>7830</v>
      </c>
      <c r="R36" s="59">
        <v>3.0921361803627631E-2</v>
      </c>
      <c r="S36" s="37">
        <v>14297</v>
      </c>
      <c r="T36" s="59">
        <v>5.6460116182179346E-2</v>
      </c>
    </row>
    <row r="37" spans="1:20" x14ac:dyDescent="0.2">
      <c r="A37" s="63" t="s">
        <v>268</v>
      </c>
      <c r="C37" s="35">
        <v>243638</v>
      </c>
      <c r="D37" s="59">
        <v>1.0404165195905402</v>
      </c>
      <c r="E37" s="35">
        <v>232354</v>
      </c>
      <c r="F37" s="59">
        <v>0.9536853856951707</v>
      </c>
      <c r="G37" s="35">
        <v>3096</v>
      </c>
      <c r="H37" s="59">
        <v>1.2707377338510413E-2</v>
      </c>
      <c r="I37" s="35">
        <v>5705</v>
      </c>
      <c r="J37" s="59">
        <v>2.3415887505233175E-2</v>
      </c>
      <c r="K37" s="35">
        <v>3281</v>
      </c>
      <c r="L37" s="59">
        <v>1.3466700596787036E-2</v>
      </c>
      <c r="M37" s="35">
        <v>278</v>
      </c>
      <c r="N37" s="59">
        <v>1.1410371124373046E-3</v>
      </c>
      <c r="O37" s="35">
        <v>3332</v>
      </c>
      <c r="P37" s="59">
        <v>1.3676027549068701E-2</v>
      </c>
      <c r="Q37" s="35">
        <v>5439</v>
      </c>
      <c r="R37" s="59">
        <v>2.2324103793332731E-2</v>
      </c>
      <c r="S37" s="37">
        <v>11284</v>
      </c>
      <c r="T37" s="59">
        <v>4.6314614304829298E-2</v>
      </c>
    </row>
    <row r="38" spans="1:20" x14ac:dyDescent="0.2">
      <c r="A38" s="63" t="s">
        <v>269</v>
      </c>
      <c r="C38" s="35">
        <v>257372</v>
      </c>
      <c r="D38" s="59">
        <v>1.0532769687456289</v>
      </c>
      <c r="E38" s="35">
        <v>234469</v>
      </c>
      <c r="F38" s="59">
        <v>0.91101207590569289</v>
      </c>
      <c r="G38" s="35">
        <v>5086</v>
      </c>
      <c r="H38" s="59">
        <v>1.9761279393251792E-2</v>
      </c>
      <c r="I38" s="35">
        <v>19327</v>
      </c>
      <c r="J38" s="59">
        <v>7.5093638779665225E-2</v>
      </c>
      <c r="K38" s="35">
        <v>2557</v>
      </c>
      <c r="L38" s="59">
        <v>9.9350356682156565E-3</v>
      </c>
      <c r="M38" s="35">
        <v>357</v>
      </c>
      <c r="N38" s="59">
        <v>1.3870972755389086E-3</v>
      </c>
      <c r="O38" s="35">
        <v>3463</v>
      </c>
      <c r="P38" s="59">
        <v>1.3455232115381627E-2</v>
      </c>
      <c r="Q38" s="35">
        <v>5825</v>
      </c>
      <c r="R38" s="59">
        <v>2.2632609607882753E-2</v>
      </c>
      <c r="S38" s="37">
        <v>22903</v>
      </c>
      <c r="T38" s="59">
        <v>8.8987924094307072E-2</v>
      </c>
    </row>
    <row r="39" spans="1:20" x14ac:dyDescent="0.2">
      <c r="A39" s="63" t="s">
        <v>270</v>
      </c>
      <c r="C39" s="35">
        <v>248650</v>
      </c>
      <c r="D39" s="59">
        <v>1.0451558415443396</v>
      </c>
      <c r="E39" s="35">
        <v>233415</v>
      </c>
      <c r="F39" s="59">
        <v>0.93872913734164487</v>
      </c>
      <c r="G39" s="35">
        <v>3950</v>
      </c>
      <c r="H39" s="59">
        <v>1.5885783229438972E-2</v>
      </c>
      <c r="I39" s="35">
        <v>12188</v>
      </c>
      <c r="J39" s="59">
        <v>4.9016690126684095E-2</v>
      </c>
      <c r="K39" s="35">
        <v>2863</v>
      </c>
      <c r="L39" s="59">
        <v>1.1514176553388296E-2</v>
      </c>
      <c r="M39" s="35">
        <v>248</v>
      </c>
      <c r="N39" s="59">
        <v>9.9738588377237076E-4</v>
      </c>
      <c r="O39" s="35">
        <v>2896</v>
      </c>
      <c r="P39" s="59">
        <v>1.1646893223406394E-2</v>
      </c>
      <c r="Q39" s="35">
        <v>4318</v>
      </c>
      <c r="R39" s="59">
        <v>1.7365775186004424E-2</v>
      </c>
      <c r="S39" s="37">
        <v>15235</v>
      </c>
      <c r="T39" s="59">
        <v>6.1270862658355116E-2</v>
      </c>
    </row>
    <row r="40" spans="1:20" x14ac:dyDescent="0.2">
      <c r="C40" s="15"/>
      <c r="D40" s="12"/>
      <c r="E40" s="15"/>
      <c r="F40" s="12"/>
      <c r="G40" s="15"/>
      <c r="H40" s="12"/>
      <c r="I40" s="15"/>
      <c r="J40" s="12"/>
      <c r="K40" s="15"/>
      <c r="L40" s="12"/>
      <c r="M40" s="15"/>
      <c r="N40" s="12"/>
      <c r="O40" s="15"/>
      <c r="P40" s="12"/>
      <c r="Q40" s="15"/>
      <c r="R40" s="12"/>
    </row>
    <row r="41" spans="1:20" x14ac:dyDescent="0.2">
      <c r="A41" s="72" t="s">
        <v>272</v>
      </c>
      <c r="B41" s="5"/>
      <c r="C41" s="15">
        <f>SUM(C2:C39)</f>
        <v>10077331</v>
      </c>
      <c r="D41" s="12">
        <f>F41+H41+J41+L41+N41+P41+R41+T90</f>
        <v>1.0459809249095817</v>
      </c>
      <c r="E41" s="15">
        <f>SUM(E2:E39)</f>
        <v>7710610</v>
      </c>
      <c r="F41" s="12">
        <f>E41/C41</f>
        <v>0.76514406443531524</v>
      </c>
      <c r="G41" s="15">
        <f>SUM(G2:G39)</f>
        <v>1504882</v>
      </c>
      <c r="H41" s="12">
        <f>G41/C41</f>
        <v>0.1493333899620842</v>
      </c>
      <c r="I41" s="15">
        <f>SUM(I2:I39)</f>
        <v>211816</v>
      </c>
      <c r="J41" s="12">
        <f>I41/C41</f>
        <v>2.1019057526243803E-2</v>
      </c>
      <c r="K41" s="15">
        <f>SUM(K2:K39)</f>
        <v>404731</v>
      </c>
      <c r="L41" s="12">
        <f>K41/C41</f>
        <v>4.0162519222599717E-2</v>
      </c>
      <c r="M41" s="15">
        <f>SUM(M2:M39)</f>
        <v>9511</v>
      </c>
      <c r="N41" s="12">
        <f>M41/C41</f>
        <v>9.4380148870767467E-4</v>
      </c>
      <c r="O41" s="15">
        <f>SUM(O2:O39)</f>
        <v>134724</v>
      </c>
      <c r="P41" s="12">
        <f>O41/C41</f>
        <v>1.3369016061891784E-2</v>
      </c>
      <c r="Q41" s="15">
        <f>SUM(Q2:Q39)</f>
        <v>564422</v>
      </c>
      <c r="R41" s="12">
        <f>Q41/C41</f>
        <v>5.6009076212739269E-2</v>
      </c>
      <c r="S41" s="37">
        <f t="shared" ref="S41" si="0">C41-E41</f>
        <v>2366721</v>
      </c>
      <c r="T41" s="59">
        <f t="shared" ref="T41" si="1">S41/$C41</f>
        <v>0.23485593556468473</v>
      </c>
    </row>
    <row r="42" spans="1:20" x14ac:dyDescent="0.2">
      <c r="A42" s="72"/>
      <c r="B42" s="5"/>
      <c r="C42" s="15"/>
      <c r="D42" s="12"/>
      <c r="E42" s="15"/>
      <c r="F42" s="12"/>
      <c r="G42" s="15"/>
      <c r="H42" s="12"/>
      <c r="I42" s="15"/>
      <c r="J42" s="12"/>
      <c r="K42" s="15"/>
      <c r="L42" s="12"/>
      <c r="M42" s="15"/>
      <c r="N42" s="12"/>
      <c r="O42" s="15"/>
      <c r="P42" s="12"/>
      <c r="Q42" s="15"/>
      <c r="R42" s="12"/>
      <c r="S42" s="15"/>
      <c r="T42" s="12"/>
    </row>
    <row r="43" spans="1:20" x14ac:dyDescent="0.2">
      <c r="A43" s="72"/>
      <c r="B43" s="5"/>
      <c r="C43" s="15"/>
      <c r="D43" s="12"/>
      <c r="E43" s="15"/>
      <c r="F43" s="12"/>
      <c r="G43" s="15"/>
      <c r="H43" s="12"/>
      <c r="I43" s="15"/>
      <c r="J43" s="12"/>
      <c r="K43" s="15"/>
      <c r="L43" s="12"/>
      <c r="M43" s="15"/>
      <c r="N43" s="12"/>
      <c r="O43" s="15"/>
      <c r="P43" s="12"/>
      <c r="Q43" s="15"/>
      <c r="R43" s="12"/>
      <c r="S43" s="15"/>
      <c r="T43" s="12"/>
    </row>
    <row r="44" spans="1:20" x14ac:dyDescent="0.2">
      <c r="A44" s="72" t="s">
        <v>161</v>
      </c>
      <c r="B44" s="5"/>
      <c r="C44" s="15"/>
      <c r="D44" s="12"/>
      <c r="E44" s="15"/>
      <c r="F44" s="15">
        <f>COUNTIF(F$2:F$39,("&gt;90%"))</f>
        <v>9</v>
      </c>
      <c r="G44" s="15"/>
      <c r="H44" s="15">
        <f>COUNTIF(H$2:H$39,("&gt;90%"))</f>
        <v>0</v>
      </c>
      <c r="I44" s="15"/>
      <c r="J44" s="15">
        <f>COUNTIF(J$2:J$39,("&gt;90%"))</f>
        <v>0</v>
      </c>
      <c r="K44" s="15"/>
      <c r="L44" s="15">
        <f>COUNTIF(L$2:L$39,("&gt;90%"))</f>
        <v>0</v>
      </c>
      <c r="M44" s="15"/>
      <c r="N44" s="15">
        <f>COUNTIF(N$2:N$39,("&gt;90%"))</f>
        <v>0</v>
      </c>
      <c r="O44" s="15"/>
      <c r="P44" s="15">
        <f>COUNTIF(P$2:P$39,("&gt;90%"))</f>
        <v>0</v>
      </c>
      <c r="Q44" s="15"/>
      <c r="R44" s="15">
        <f>COUNTIF(R$2:R$39,("&gt;90%"))</f>
        <v>0</v>
      </c>
      <c r="S44" s="15"/>
      <c r="T44" s="15">
        <f>COUNTIF(T$2:T$39,("&gt;90%"))</f>
        <v>0</v>
      </c>
    </row>
    <row r="45" spans="1:20" x14ac:dyDescent="0.2">
      <c r="A45" s="72" t="s">
        <v>162</v>
      </c>
      <c r="B45" s="5"/>
      <c r="C45" s="15"/>
      <c r="D45" s="12"/>
      <c r="E45" s="15"/>
      <c r="F45" s="15">
        <f>COUNTIF(F$2:F$39,("&gt;80%"))-(F44)</f>
        <v>10</v>
      </c>
      <c r="G45" s="15"/>
      <c r="H45" s="15">
        <f>COUNTIF(H$2:H$39,("&gt;80%"))-(H44)</f>
        <v>0</v>
      </c>
      <c r="I45" s="15"/>
      <c r="J45" s="15">
        <f>COUNTIF(J$2:J$39,("&gt;80%"))-(J44)</f>
        <v>0</v>
      </c>
      <c r="K45" s="15"/>
      <c r="L45" s="15">
        <f>COUNTIF(L$2:L$39,("&gt;80%"))-(L44)</f>
        <v>0</v>
      </c>
      <c r="M45" s="15"/>
      <c r="N45" s="15">
        <f>COUNTIF(N$2:N$39,("&gt;80%"))-(N44)</f>
        <v>0</v>
      </c>
      <c r="O45" s="15"/>
      <c r="P45" s="15">
        <f>COUNTIF(P$2:P$39,("&gt;80%"))-(P44)</f>
        <v>0</v>
      </c>
      <c r="Q45" s="15"/>
      <c r="R45" s="15">
        <f>COUNTIF(R$2:R$39,("&gt;80%"))-(R44)</f>
        <v>0</v>
      </c>
      <c r="S45" s="15"/>
      <c r="T45" s="15">
        <f>COUNTIF(T$2:T$39,("&gt;80%"))-(T44)</f>
        <v>0</v>
      </c>
    </row>
    <row r="46" spans="1:20" x14ac:dyDescent="0.2">
      <c r="A46" s="72" t="s">
        <v>163</v>
      </c>
      <c r="B46" s="5"/>
      <c r="C46" s="15"/>
      <c r="D46" s="12"/>
      <c r="E46" s="15"/>
      <c r="F46" s="15">
        <f>COUNTIF(F$2:F$39,("&gt;70%"))-(SUM(F44:F$45))</f>
        <v>9</v>
      </c>
      <c r="G46" s="15"/>
      <c r="H46" s="15">
        <f>COUNTIF(H$2:H$39,("&gt;70%"))-(SUM(H44:H$45))</f>
        <v>0</v>
      </c>
      <c r="I46" s="15"/>
      <c r="J46" s="15">
        <f>COUNTIF(J$2:J$39,("&gt;70%"))-(SUM(J44:J$45))</f>
        <v>0</v>
      </c>
      <c r="K46" s="15"/>
      <c r="L46" s="15">
        <f>COUNTIF(L$2:L$39,("&gt;70%"))-(SUM(L44:L$45))</f>
        <v>0</v>
      </c>
      <c r="M46" s="15"/>
      <c r="N46" s="15">
        <f>COUNTIF(N$2:N$39,("&gt;70%"))-(SUM(N44:N$45))</f>
        <v>0</v>
      </c>
      <c r="O46" s="15"/>
      <c r="P46" s="15">
        <f>COUNTIF(P$2:P$39,("&gt;70%"))-(SUM(P44:P$45))</f>
        <v>0</v>
      </c>
      <c r="Q46" s="15"/>
      <c r="R46" s="15">
        <f>COUNTIF(R$2:R$39,("&gt;70%"))-(SUM(R44:R$45))</f>
        <v>0</v>
      </c>
      <c r="S46" s="15"/>
      <c r="T46" s="15">
        <f>COUNTIF(T$2:T$39,("&gt;70%"))-(SUM(T44:T$45))</f>
        <v>0</v>
      </c>
    </row>
    <row r="47" spans="1:20" x14ac:dyDescent="0.2">
      <c r="A47" s="72" t="s">
        <v>164</v>
      </c>
      <c r="B47" s="5"/>
      <c r="C47" s="15"/>
      <c r="D47" s="12"/>
      <c r="E47" s="15"/>
      <c r="F47" s="15">
        <f>COUNTIF(F$2:F$39,("&gt;65%"))-(SUM(F$44:F46))</f>
        <v>3</v>
      </c>
      <c r="G47" s="15"/>
      <c r="H47" s="15">
        <f>COUNTIF(H$2:H$39,("&gt;65%"))-(SUM(H$44:H46))</f>
        <v>0</v>
      </c>
      <c r="I47" s="15"/>
      <c r="J47" s="15">
        <f>COUNTIF(J$2:J$39,("&gt;65%"))-(SUM(J$44:J46))</f>
        <v>0</v>
      </c>
      <c r="K47" s="15"/>
      <c r="L47" s="15">
        <f>COUNTIF(L$2:L$39,("&gt;65%"))-(SUM(L$44:L46))</f>
        <v>0</v>
      </c>
      <c r="M47" s="15"/>
      <c r="N47" s="15">
        <f>COUNTIF(N$2:N$39,("&gt;65%"))-(SUM(N$44:N46))</f>
        <v>0</v>
      </c>
      <c r="O47" s="15"/>
      <c r="P47" s="15">
        <f>COUNTIF(P$2:P$39,("&gt;65%"))-(SUM(P$44:P46))</f>
        <v>0</v>
      </c>
      <c r="Q47" s="15"/>
      <c r="R47" s="15">
        <f>COUNTIF(R$2:R$39,("&gt;65%"))-(SUM(R$44:R46))</f>
        <v>0</v>
      </c>
      <c r="S47" s="15"/>
      <c r="T47" s="15">
        <f>COUNTIF(T$2:T$39,("&gt;65%"))-(SUM(T$44:T46))</f>
        <v>1</v>
      </c>
    </row>
    <row r="48" spans="1:20" x14ac:dyDescent="0.2">
      <c r="A48" s="72" t="s">
        <v>165</v>
      </c>
      <c r="B48" s="5"/>
      <c r="C48" s="15"/>
      <c r="D48" s="12"/>
      <c r="E48" s="15"/>
      <c r="F48" s="15">
        <f>COUNTIF(F$2:F$39,("&gt;60%"))-(SUM(F$44:F47))</f>
        <v>1</v>
      </c>
      <c r="G48" s="15"/>
      <c r="H48" s="15">
        <f>COUNTIF(H$2:H$39,("&gt;60%"))-(SUM(H$44:H47))</f>
        <v>0</v>
      </c>
      <c r="I48" s="15"/>
      <c r="J48" s="15">
        <f>COUNTIF(J$2:J$39,("&gt;60%"))-(SUM(J$44:J47))</f>
        <v>0</v>
      </c>
      <c r="K48" s="15"/>
      <c r="L48" s="15">
        <f>COUNTIF(L$2:L$39,("&gt;60%"))-(SUM(L$44:L47))</f>
        <v>0</v>
      </c>
      <c r="M48" s="15"/>
      <c r="N48" s="15">
        <f>COUNTIF(N$2:N$39,("&gt;60%"))-(SUM(N$44:N47))</f>
        <v>0</v>
      </c>
      <c r="O48" s="15"/>
      <c r="P48" s="15">
        <f>COUNTIF(P$2:P$39,("&gt;60%"))-(SUM(P$44:P47))</f>
        <v>0</v>
      </c>
      <c r="Q48" s="15"/>
      <c r="R48" s="15">
        <f>COUNTIF(R$2:R$39,("&gt;60%"))-(SUM(R$44:R47))</f>
        <v>0</v>
      </c>
      <c r="S48" s="15"/>
      <c r="T48" s="15">
        <f>COUNTIF(T$2:T$39,("&gt;60%"))-(SUM(T$44:T47))</f>
        <v>1</v>
      </c>
    </row>
    <row r="49" spans="1:20" x14ac:dyDescent="0.2">
      <c r="A49" s="72" t="s">
        <v>166</v>
      </c>
      <c r="B49" s="5"/>
      <c r="C49" s="15"/>
      <c r="D49" s="12"/>
      <c r="E49" s="15"/>
      <c r="F49" s="15">
        <f>COUNTIF(F$2:F$39,("&gt;55%"))-(SUM(F$44:F48))</f>
        <v>0</v>
      </c>
      <c r="G49" s="15"/>
      <c r="H49" s="15">
        <f>COUNTIF(H$2:H$39,("&gt;55%"))-(SUM(H$44:H48))</f>
        <v>1</v>
      </c>
      <c r="I49" s="15"/>
      <c r="J49" s="15">
        <f>COUNTIF(J$2:J$39,("&gt;55%"))-(SUM(J$44:J48))</f>
        <v>0</v>
      </c>
      <c r="K49" s="15"/>
      <c r="L49" s="15">
        <f>COUNTIF(L$2:L$39,("&gt;55%"))-(SUM(L$44:L48))</f>
        <v>0</v>
      </c>
      <c r="M49" s="15"/>
      <c r="N49" s="15">
        <f>COUNTIF(N$2:N$39,("&gt;55%"))-(SUM(N$44:N48))</f>
        <v>0</v>
      </c>
      <c r="O49" s="15"/>
      <c r="P49" s="15">
        <f>COUNTIF(P$2:P$39,("&gt;55%"))-(SUM(P$44:P48))</f>
        <v>0</v>
      </c>
      <c r="Q49" s="15"/>
      <c r="R49" s="15">
        <f>COUNTIF(R$2:R$39,("&gt;55%"))-(SUM(R$44:R48))</f>
        <v>0</v>
      </c>
      <c r="S49" s="15"/>
      <c r="T49" s="15">
        <f>COUNTIF(T$2:T$39,("&gt;55%"))-(SUM(T$44:T48))</f>
        <v>1</v>
      </c>
    </row>
    <row r="50" spans="1:20" ht="13.5" thickBot="1" x14ac:dyDescent="0.25">
      <c r="A50" s="73" t="s">
        <v>167</v>
      </c>
      <c r="B50" s="31"/>
      <c r="C50" s="32"/>
      <c r="D50" s="33"/>
      <c r="E50" s="32"/>
      <c r="F50" s="32">
        <f>COUNTIF(F$2:F$39,("&gt;50%"))-(SUM(F$44:F49))</f>
        <v>1</v>
      </c>
      <c r="G50" s="32"/>
      <c r="H50" s="32">
        <f>COUNTIF(H$2:H$39,("&gt;50%"))-(SUM(H$44:H49))</f>
        <v>1</v>
      </c>
      <c r="I50" s="32"/>
      <c r="J50" s="32">
        <f>COUNTIF(J$2:J$39,("&gt;50%"))-(SUM(J$44:J49))</f>
        <v>0</v>
      </c>
      <c r="K50" s="32"/>
      <c r="L50" s="32">
        <f>COUNTIF(L$2:L$39,("&gt;50%"))-(SUM(L$44:L49))</f>
        <v>0</v>
      </c>
      <c r="M50" s="32"/>
      <c r="N50" s="32">
        <f>COUNTIF(N$2:N$39,("&gt;50%"))-(SUM(N$44:N49))</f>
        <v>0</v>
      </c>
      <c r="O50" s="32"/>
      <c r="P50" s="32">
        <f>COUNTIF(P$2:P$39,("&gt;50%"))-(SUM(P$44:P49))</f>
        <v>0</v>
      </c>
      <c r="Q50" s="32"/>
      <c r="R50" s="32">
        <f>COUNTIF(R$2:R$39,("&gt;50%"))-(SUM(R$44:R49))</f>
        <v>0</v>
      </c>
      <c r="S50" s="32"/>
      <c r="T50" s="32">
        <f>COUNTIF(T$2:T$39,("&gt;50%"))-(SUM(T$44:T49))</f>
        <v>2</v>
      </c>
    </row>
    <row r="51" spans="1:20" ht="13.5" thickTop="1" x14ac:dyDescent="0.2">
      <c r="A51" s="72" t="s">
        <v>168</v>
      </c>
      <c r="B51" s="5"/>
      <c r="C51" s="15"/>
      <c r="D51" s="12"/>
      <c r="E51" s="15"/>
      <c r="F51" s="15">
        <f>COUNTIF(F$2:F$39,("&gt;45%"))-(SUM(F$44:F50))</f>
        <v>2</v>
      </c>
      <c r="G51" s="15"/>
      <c r="H51" s="15">
        <f>COUNTIF(H$2:H$39,("&gt;45%"))-(SUM(H$44:H50))</f>
        <v>3</v>
      </c>
      <c r="I51" s="15"/>
      <c r="J51" s="15">
        <f>COUNTIF(J$2:J$39,("&gt;45%"))-(SUM(J$44:J50))</f>
        <v>0</v>
      </c>
      <c r="K51" s="15"/>
      <c r="L51" s="15">
        <f>COUNTIF(L$2:L$39,("&gt;45%"))-(SUM(L$44:L50))</f>
        <v>0</v>
      </c>
      <c r="M51" s="15"/>
      <c r="N51" s="15">
        <f>COUNTIF(N$2:N$39,("&gt;45%"))-(SUM(N$44:N50))</f>
        <v>0</v>
      </c>
      <c r="O51" s="15"/>
      <c r="P51" s="15">
        <f>COUNTIF(P$2:P$39,("&gt;45%"))-(SUM(P$44:P50))</f>
        <v>0</v>
      </c>
      <c r="Q51" s="15"/>
      <c r="R51" s="15">
        <f>COUNTIF(R$2:R$39,("&gt;45%"))-(SUM(R$44:R50))</f>
        <v>0</v>
      </c>
      <c r="S51" s="15"/>
      <c r="T51" s="15">
        <f>COUNTIF(T$2:T$39,("&gt;45%"))-(SUM(T$44:T50))</f>
        <v>1</v>
      </c>
    </row>
    <row r="52" spans="1:20" x14ac:dyDescent="0.2">
      <c r="A52" s="72" t="s">
        <v>273</v>
      </c>
      <c r="B52" s="5"/>
      <c r="C52" s="15"/>
      <c r="D52" s="12"/>
      <c r="E52" s="15"/>
      <c r="F52" s="15">
        <f>COUNTIF(F$2:F$39,("&gt;40%"))-(SUM(F$44:F51))</f>
        <v>1</v>
      </c>
      <c r="G52" s="15"/>
      <c r="H52" s="15">
        <f>COUNTIF(H$2:H$39,("&gt;40%"))-(SUM(H$44:H51))</f>
        <v>0</v>
      </c>
      <c r="I52" s="15"/>
      <c r="J52" s="15">
        <f>COUNTIF(J$2:J$39,("&gt;40%"))-(SUM(J$44:J51))</f>
        <v>0</v>
      </c>
      <c r="K52" s="15"/>
      <c r="L52" s="15">
        <f>COUNTIF(L$2:L$39,("&gt;40%"))-(SUM(L$44:L51))</f>
        <v>0</v>
      </c>
      <c r="M52" s="15"/>
      <c r="N52" s="15">
        <f>COUNTIF(N$2:N$39,("&gt;40%"))-(SUM(N$44:N51))</f>
        <v>0</v>
      </c>
      <c r="O52" s="15"/>
      <c r="P52" s="15">
        <f>COUNTIF(P$2:P$39,("&gt;40%"))-(SUM(P$44:P51))</f>
        <v>0</v>
      </c>
      <c r="Q52" s="15"/>
      <c r="R52" s="15">
        <f>COUNTIF(R$2:R$39,("&gt;40%"))-(SUM(R$44:R51))</f>
        <v>0</v>
      </c>
      <c r="S52" s="15"/>
      <c r="T52" s="15">
        <f>COUNTIF(T$2:T$39,("&gt;40%"))-(SUM(T$44:T51))</f>
        <v>0</v>
      </c>
    </row>
    <row r="53" spans="1:20" x14ac:dyDescent="0.2">
      <c r="A53" s="72" t="s">
        <v>169</v>
      </c>
      <c r="B53" s="5"/>
      <c r="C53" s="15"/>
      <c r="D53" s="12"/>
      <c r="E53" s="15"/>
      <c r="F53" s="15">
        <f>COUNTIF(F$2:F$39,("&gt;35%"))-(SUM(F$44:F52))</f>
        <v>1</v>
      </c>
      <c r="G53" s="15"/>
      <c r="H53" s="15">
        <f>COUNTIF(H$2:H$39,("&gt;35%"))-(SUM(H$44:H52))</f>
        <v>1</v>
      </c>
      <c r="I53" s="15"/>
      <c r="J53" s="15">
        <f>COUNTIF(J$2:J$39,("&gt;35%"))-(SUM(J$44:J52))</f>
        <v>0</v>
      </c>
      <c r="K53" s="15"/>
      <c r="L53" s="15">
        <f>COUNTIF(L$2:L$39,("&gt;35%"))-(SUM(L$44:L52))</f>
        <v>0</v>
      </c>
      <c r="M53" s="15"/>
      <c r="N53" s="15">
        <f>COUNTIF(N$2:N$39,("&gt;35%"))-(SUM(N$44:N52))</f>
        <v>0</v>
      </c>
      <c r="O53" s="15"/>
      <c r="P53" s="15">
        <f>COUNTIF(P$2:P$39,("&gt;35%"))-(SUM(P$44:P52))</f>
        <v>0</v>
      </c>
      <c r="Q53" s="15"/>
      <c r="R53" s="15">
        <f>COUNTIF(R$2:R$39,("&gt;35%"))-(SUM(R$44:R52))</f>
        <v>0</v>
      </c>
      <c r="S53" s="15"/>
      <c r="T53" s="15">
        <f>COUNTIF(T$2:T$39,("&gt;35%"))-(SUM(T$44:T52))</f>
        <v>1</v>
      </c>
    </row>
    <row r="54" spans="1:20" x14ac:dyDescent="0.2">
      <c r="A54" s="72" t="s">
        <v>274</v>
      </c>
      <c r="B54" s="5"/>
      <c r="C54" s="15"/>
      <c r="D54" s="12"/>
      <c r="E54" s="15"/>
      <c r="F54" s="15">
        <f>COUNTIF(F$2:F$39,("&gt;30%"))-(SUM(F$44:F53))</f>
        <v>1</v>
      </c>
      <c r="G54" s="15"/>
      <c r="H54" s="15">
        <f>COUNTIF(H$2:H$39,("&gt;30%"))-(SUM(H$44:H53))</f>
        <v>1</v>
      </c>
      <c r="I54" s="15"/>
      <c r="J54" s="15">
        <f>COUNTIF(J$2:J$39,("&gt;30%"))-(SUM(J$44:J53))</f>
        <v>0</v>
      </c>
      <c r="K54" s="15"/>
      <c r="L54" s="15">
        <f>COUNTIF(L$2:L$39,("&gt;30%"))-(SUM(L$44:L53))</f>
        <v>0</v>
      </c>
      <c r="M54" s="15"/>
      <c r="N54" s="15">
        <f>COUNTIF(N$2:N$39,("&gt;30%"))-(SUM(N$44:N53))</f>
        <v>0</v>
      </c>
      <c r="O54" s="15"/>
      <c r="P54" s="15">
        <f>COUNTIF(P$2:P$39,("&gt;30%"))-(SUM(P$44:P53))</f>
        <v>0</v>
      </c>
      <c r="Q54" s="15"/>
      <c r="R54" s="15">
        <f>COUNTIF(R$2:R$39,("&gt;30%"))-(SUM(R$44:R53))</f>
        <v>0</v>
      </c>
      <c r="S54" s="15"/>
      <c r="T54" s="15">
        <f>COUNTIF(T$2:T$39,("&gt;30%"))-(SUM(T$44:T53))</f>
        <v>3</v>
      </c>
    </row>
    <row r="55" spans="1:20" x14ac:dyDescent="0.2">
      <c r="A55" s="72" t="s">
        <v>170</v>
      </c>
      <c r="B55" s="5"/>
      <c r="C55" s="15"/>
      <c r="D55" s="12"/>
      <c r="E55" s="15"/>
      <c r="F55" s="15">
        <f>COUNTIF(F$2:F$39,("&gt;20%"))-(SUM(F$44:F54))</f>
        <v>0</v>
      </c>
      <c r="G55" s="15"/>
      <c r="H55" s="15">
        <f>COUNTIF(H$2:H$39,("&gt;20%"))-(SUM(H$44:H54))</f>
        <v>2</v>
      </c>
      <c r="I55" s="15"/>
      <c r="J55" s="15">
        <f>COUNTIF(J$2:J$39,("&gt;20%"))-(SUM(J$44:J54))</f>
        <v>0</v>
      </c>
      <c r="K55" s="15"/>
      <c r="L55" s="15">
        <f>COUNTIF(L$2:L$39,("&gt;20%"))-(SUM(L$44:L54))</f>
        <v>0</v>
      </c>
      <c r="M55" s="15"/>
      <c r="N55" s="15">
        <f>COUNTIF(N$2:N$39,("&gt;20%"))-(SUM(N$44:N54))</f>
        <v>0</v>
      </c>
      <c r="O55" s="15"/>
      <c r="P55" s="15">
        <f>COUNTIF(P$2:P$39,("&gt;20%"))-(SUM(P$44:P54))</f>
        <v>0</v>
      </c>
      <c r="Q55" s="15"/>
      <c r="R55" s="15">
        <f>COUNTIF(R$2:R$39,("&gt;20%"))-(SUM(R$44:R54))</f>
        <v>0</v>
      </c>
      <c r="S55" s="15"/>
      <c r="T55" s="15">
        <f>COUNTIF(T$2:T$39,("&gt;20%"))-(SUM(T$44:T54))</f>
        <v>9</v>
      </c>
    </row>
    <row r="56" spans="1:20" x14ac:dyDescent="0.2">
      <c r="A56" s="72" t="s">
        <v>171</v>
      </c>
      <c r="B56" s="5"/>
      <c r="C56" s="15"/>
      <c r="D56" s="12"/>
      <c r="E56" s="15"/>
      <c r="F56" s="15">
        <f>COUNTIF(F$2:F$39,("&gt;10%"))-(SUM(F$44:F55))</f>
        <v>0</v>
      </c>
      <c r="G56" s="15"/>
      <c r="H56" s="15">
        <f>COUNTIF(H$2:H$39,("&gt;10%"))-(SUM(H$44:H55))</f>
        <v>8</v>
      </c>
      <c r="I56" s="15"/>
      <c r="J56" s="15">
        <f>COUNTIF(J$2:J$39,("&gt;10%"))-(SUM(J$44:J55))</f>
        <v>0</v>
      </c>
      <c r="K56" s="15"/>
      <c r="L56" s="15">
        <f>COUNTIF(L$2:L$39,("&gt;10%"))-(SUM(L$44:L55))</f>
        <v>4</v>
      </c>
      <c r="M56" s="15"/>
      <c r="N56" s="15">
        <f>COUNTIF(N$2:N$39,("&gt;10%"))-(SUM(N$44:N55))</f>
        <v>0</v>
      </c>
      <c r="O56" s="15"/>
      <c r="P56" s="15">
        <f>COUNTIF(P$2:P$39,("&gt;10%"))-(SUM(P$44:P55))</f>
        <v>0</v>
      </c>
      <c r="Q56" s="15"/>
      <c r="R56" s="15">
        <f>COUNTIF(R$2:R$39,("&gt;10%"))-(SUM(R$44:R55))</f>
        <v>3</v>
      </c>
      <c r="S56" s="15"/>
      <c r="T56" s="15">
        <f>COUNTIF(T$2:T$39,("&gt;10%"))-(SUM(T$44:T55))</f>
        <v>10</v>
      </c>
    </row>
    <row r="57" spans="1:20" x14ac:dyDescent="0.2">
      <c r="A57" s="72" t="s">
        <v>172</v>
      </c>
      <c r="B57" s="5"/>
      <c r="C57" s="15"/>
      <c r="D57" s="12"/>
      <c r="E57" s="15"/>
      <c r="F57" s="15">
        <f>COUNTIF(F$2:F$39,("&lt;10%"))</f>
        <v>0</v>
      </c>
      <c r="G57" s="15"/>
      <c r="H57" s="15">
        <f>COUNTIF(H$2:H$39,("&lt;10%"))</f>
        <v>21</v>
      </c>
      <c r="I57" s="15"/>
      <c r="J57" s="15">
        <f>COUNTIF(J$2:J$39,("&lt;10%"))</f>
        <v>38</v>
      </c>
      <c r="K57" s="15"/>
      <c r="L57" s="15">
        <f>COUNTIF(L$2:L$39,("&lt;10%"))</f>
        <v>34</v>
      </c>
      <c r="M57" s="15"/>
      <c r="N57" s="15">
        <f>COUNTIF(N$2:N$39,("&lt;10%"))</f>
        <v>38</v>
      </c>
      <c r="O57" s="15"/>
      <c r="P57" s="15">
        <f>COUNTIF(P$2:P$39,("&lt;10%"))</f>
        <v>38</v>
      </c>
      <c r="Q57" s="15"/>
      <c r="R57" s="15">
        <f>COUNTIF(R$2:R$39,("&lt;10%"))</f>
        <v>35</v>
      </c>
      <c r="S57" s="15"/>
      <c r="T57" s="15">
        <f>COUNTIF(T$2:T$39,("&lt;10%"))</f>
        <v>9</v>
      </c>
    </row>
    <row r="58" spans="1:20" x14ac:dyDescent="0.2">
      <c r="B58" s="5"/>
      <c r="C58" s="15"/>
      <c r="D58" s="12"/>
      <c r="E58" s="15"/>
      <c r="F58" s="12"/>
      <c r="G58" s="15"/>
      <c r="H58" s="12"/>
      <c r="I58" s="15"/>
      <c r="J58" s="12"/>
      <c r="K58" s="15"/>
      <c r="L58" s="12"/>
      <c r="M58" s="15"/>
      <c r="N58" s="12"/>
      <c r="O58" s="15"/>
      <c r="P58" s="12"/>
      <c r="Q58" s="15"/>
      <c r="R58" s="12"/>
    </row>
    <row r="59" spans="1:20" x14ac:dyDescent="0.2">
      <c r="C59" s="15"/>
      <c r="D59" s="12"/>
      <c r="E59" s="15"/>
      <c r="F59" s="12"/>
      <c r="G59" s="15"/>
      <c r="H59" s="12"/>
      <c r="I59" s="15"/>
      <c r="J59" s="12"/>
      <c r="K59" s="15"/>
      <c r="L59" s="12"/>
      <c r="M59" s="15"/>
      <c r="N59" s="12"/>
      <c r="O59" s="15"/>
      <c r="P59" s="12"/>
      <c r="Q59" s="15"/>
      <c r="R59" s="12"/>
    </row>
    <row r="60" spans="1:20" x14ac:dyDescent="0.2">
      <c r="C60" s="15"/>
      <c r="D60" s="12"/>
      <c r="E60" s="15"/>
      <c r="F60" s="12"/>
      <c r="G60" s="15"/>
      <c r="H60" s="12"/>
      <c r="I60" s="15"/>
      <c r="J60" s="12"/>
      <c r="K60" s="15"/>
      <c r="L60" s="12"/>
      <c r="M60" s="15"/>
      <c r="N60" s="12"/>
      <c r="O60" s="15"/>
      <c r="P60" s="12"/>
      <c r="Q60" s="15"/>
      <c r="R60" s="12"/>
    </row>
    <row r="61" spans="1:20" x14ac:dyDescent="0.2">
      <c r="C61" s="15"/>
      <c r="D61" s="12"/>
      <c r="E61" s="15"/>
      <c r="F61" s="12"/>
      <c r="G61" s="15"/>
      <c r="H61" s="12"/>
      <c r="I61" s="15"/>
      <c r="J61" s="12"/>
      <c r="K61" s="15"/>
      <c r="L61" s="12"/>
      <c r="M61" s="15"/>
      <c r="N61" s="12"/>
      <c r="O61" s="15"/>
      <c r="P61" s="12"/>
      <c r="Q61" s="15"/>
      <c r="R61" s="12"/>
    </row>
    <row r="62" spans="1:20" x14ac:dyDescent="0.2">
      <c r="C62" s="15"/>
      <c r="D62" s="12"/>
      <c r="E62" s="15"/>
      <c r="F62" s="12"/>
      <c r="G62" s="15"/>
      <c r="H62" s="12"/>
      <c r="I62" s="15"/>
      <c r="J62" s="12"/>
      <c r="K62" s="15"/>
      <c r="L62" s="12"/>
      <c r="M62" s="15"/>
      <c r="N62" s="12"/>
      <c r="O62" s="15"/>
      <c r="P62" s="12"/>
      <c r="Q62" s="15"/>
      <c r="R62" s="12"/>
    </row>
    <row r="63" spans="1:20" x14ac:dyDescent="0.2">
      <c r="C63" s="15"/>
      <c r="D63" s="12"/>
      <c r="E63" s="15"/>
      <c r="F63" s="12"/>
      <c r="G63" s="15"/>
      <c r="H63" s="12"/>
      <c r="I63" s="15"/>
      <c r="J63" s="12"/>
      <c r="K63" s="15"/>
      <c r="L63" s="12"/>
      <c r="M63" s="15"/>
      <c r="N63" s="12"/>
      <c r="O63" s="15"/>
      <c r="P63" s="12"/>
      <c r="Q63" s="15"/>
      <c r="R63" s="12"/>
    </row>
    <row r="64" spans="1:20" x14ac:dyDescent="0.2">
      <c r="C64" s="15"/>
      <c r="D64" s="12"/>
      <c r="E64" s="15"/>
      <c r="F64" s="12"/>
      <c r="G64" s="15"/>
      <c r="H64" s="12"/>
      <c r="I64" s="15"/>
      <c r="J64" s="12"/>
      <c r="K64" s="15"/>
      <c r="L64" s="12"/>
      <c r="M64" s="15"/>
      <c r="N64" s="12"/>
      <c r="O64" s="15"/>
      <c r="P64" s="12"/>
      <c r="Q64" s="15"/>
      <c r="R64" s="12"/>
    </row>
    <row r="65" spans="3:18" x14ac:dyDescent="0.2">
      <c r="C65" s="15"/>
      <c r="D65" s="12"/>
      <c r="E65" s="15"/>
      <c r="F65" s="12"/>
      <c r="G65" s="15"/>
      <c r="H65" s="12"/>
      <c r="I65" s="15"/>
      <c r="J65" s="12"/>
      <c r="K65" s="15"/>
      <c r="L65" s="12"/>
      <c r="M65" s="15"/>
      <c r="N65" s="12"/>
      <c r="O65" s="15"/>
      <c r="P65" s="12"/>
      <c r="Q65" s="15"/>
      <c r="R65" s="12"/>
    </row>
    <row r="66" spans="3:18" x14ac:dyDescent="0.2">
      <c r="C66" s="15"/>
      <c r="D66" s="12"/>
      <c r="E66" s="15"/>
      <c r="F66" s="12"/>
      <c r="G66" s="15"/>
      <c r="H66" s="12"/>
      <c r="I66" s="15"/>
      <c r="J66" s="12"/>
      <c r="K66" s="15"/>
      <c r="L66" s="12"/>
      <c r="M66" s="15"/>
      <c r="N66" s="12"/>
      <c r="O66" s="15"/>
      <c r="P66" s="12"/>
      <c r="Q66" s="15"/>
      <c r="R66" s="12"/>
    </row>
    <row r="67" spans="3:18" x14ac:dyDescent="0.2">
      <c r="C67" s="15"/>
      <c r="D67" s="12"/>
      <c r="E67" s="15"/>
      <c r="F67" s="12"/>
      <c r="G67" s="15"/>
      <c r="H67" s="12"/>
      <c r="I67" s="15"/>
      <c r="J67" s="12"/>
      <c r="K67" s="15"/>
      <c r="L67" s="12"/>
      <c r="M67" s="15"/>
      <c r="N67" s="12"/>
      <c r="O67" s="15"/>
      <c r="P67" s="12"/>
      <c r="Q67" s="15"/>
      <c r="R67" s="12"/>
    </row>
    <row r="68" spans="3:18" x14ac:dyDescent="0.2">
      <c r="C68" s="15"/>
      <c r="D68" s="12"/>
      <c r="E68" s="15"/>
      <c r="F68" s="12"/>
      <c r="G68" s="15"/>
      <c r="H68" s="12"/>
      <c r="I68" s="15"/>
      <c r="J68" s="12"/>
      <c r="K68" s="15"/>
      <c r="L68" s="12"/>
      <c r="M68" s="15"/>
      <c r="N68" s="12"/>
      <c r="O68" s="15"/>
      <c r="P68" s="12"/>
      <c r="Q68" s="15"/>
      <c r="R68" s="12"/>
    </row>
    <row r="69" spans="3:18" x14ac:dyDescent="0.2">
      <c r="C69" s="15"/>
      <c r="D69" s="12"/>
      <c r="E69" s="15"/>
      <c r="F69" s="12"/>
      <c r="G69" s="15"/>
      <c r="H69" s="12"/>
      <c r="I69" s="15"/>
      <c r="J69" s="12"/>
      <c r="K69" s="15"/>
      <c r="L69" s="12"/>
      <c r="M69" s="15"/>
      <c r="N69" s="12"/>
      <c r="O69" s="15"/>
      <c r="P69" s="12"/>
      <c r="Q69" s="15"/>
      <c r="R69" s="12"/>
    </row>
    <row r="70" spans="3:18" x14ac:dyDescent="0.2">
      <c r="C70" s="15"/>
      <c r="D70" s="12"/>
      <c r="E70" s="15"/>
      <c r="F70" s="12"/>
      <c r="G70" s="15"/>
      <c r="H70" s="12"/>
      <c r="I70" s="15"/>
      <c r="J70" s="12"/>
      <c r="K70" s="15"/>
      <c r="L70" s="12"/>
      <c r="M70" s="15"/>
      <c r="N70" s="12"/>
      <c r="O70" s="15"/>
      <c r="P70" s="12"/>
      <c r="Q70" s="15"/>
      <c r="R70" s="12"/>
    </row>
    <row r="71" spans="3:18" x14ac:dyDescent="0.2">
      <c r="C71" s="15"/>
      <c r="D71" s="12"/>
      <c r="E71" s="15"/>
      <c r="F71" s="12"/>
      <c r="G71" s="15"/>
      <c r="H71" s="12"/>
      <c r="I71" s="15"/>
      <c r="J71" s="12"/>
      <c r="K71" s="15"/>
      <c r="L71" s="12"/>
      <c r="M71" s="15"/>
      <c r="N71" s="12"/>
      <c r="O71" s="15"/>
      <c r="P71" s="12"/>
      <c r="Q71" s="15"/>
      <c r="R71" s="12"/>
    </row>
    <row r="72" spans="3:18" x14ac:dyDescent="0.2">
      <c r="C72" s="15"/>
      <c r="D72" s="12"/>
      <c r="E72" s="15"/>
      <c r="F72" s="12"/>
      <c r="G72" s="15"/>
      <c r="H72" s="12"/>
      <c r="I72" s="15"/>
      <c r="J72" s="12"/>
      <c r="K72" s="15"/>
      <c r="L72" s="12"/>
      <c r="M72" s="15"/>
      <c r="N72" s="12"/>
      <c r="O72" s="15"/>
      <c r="P72" s="12"/>
      <c r="Q72" s="15"/>
      <c r="R72" s="12"/>
    </row>
    <row r="73" spans="3:18" x14ac:dyDescent="0.2">
      <c r="C73" s="15"/>
      <c r="D73" s="12"/>
      <c r="E73" s="15"/>
      <c r="F73" s="12"/>
      <c r="G73" s="15"/>
      <c r="H73" s="12"/>
      <c r="I73" s="15"/>
      <c r="J73" s="12"/>
      <c r="K73" s="15"/>
      <c r="L73" s="12"/>
      <c r="M73" s="15"/>
      <c r="N73" s="12"/>
      <c r="O73" s="15"/>
      <c r="P73" s="12"/>
      <c r="Q73" s="15"/>
      <c r="R73" s="12"/>
    </row>
    <row r="74" spans="3:18" x14ac:dyDescent="0.2">
      <c r="C74" s="15"/>
      <c r="D74" s="12"/>
      <c r="E74" s="15"/>
      <c r="F74" s="12"/>
      <c r="G74" s="15"/>
      <c r="H74" s="12"/>
      <c r="I74" s="15"/>
      <c r="J74" s="12"/>
      <c r="K74" s="15"/>
      <c r="L74" s="12"/>
      <c r="M74" s="15"/>
      <c r="N74" s="12"/>
      <c r="O74" s="15"/>
      <c r="P74" s="12"/>
      <c r="Q74" s="15"/>
      <c r="R74" s="12"/>
    </row>
    <row r="75" spans="3:18" x14ac:dyDescent="0.2">
      <c r="C75" s="15"/>
      <c r="D75" s="12"/>
      <c r="E75" s="15"/>
      <c r="F75" s="12"/>
      <c r="G75" s="15"/>
      <c r="H75" s="12"/>
      <c r="I75" s="15"/>
      <c r="J75" s="12"/>
      <c r="K75" s="15"/>
      <c r="L75" s="12"/>
      <c r="M75" s="15"/>
      <c r="N75" s="12"/>
      <c r="O75" s="15"/>
      <c r="P75" s="12"/>
      <c r="Q75" s="15"/>
      <c r="R75" s="12"/>
    </row>
    <row r="76" spans="3:18" x14ac:dyDescent="0.2">
      <c r="C76" s="15"/>
      <c r="D76" s="12"/>
      <c r="E76" s="15"/>
      <c r="F76" s="12"/>
      <c r="G76" s="15"/>
      <c r="H76" s="12"/>
      <c r="I76" s="15"/>
      <c r="J76" s="12"/>
      <c r="K76" s="15"/>
      <c r="L76" s="12"/>
      <c r="M76" s="15"/>
      <c r="N76" s="12"/>
      <c r="O76" s="15"/>
      <c r="P76" s="12"/>
      <c r="Q76" s="15"/>
      <c r="R76" s="12"/>
    </row>
    <row r="77" spans="3:18" x14ac:dyDescent="0.2">
      <c r="C77" s="15"/>
      <c r="D77" s="12"/>
      <c r="E77" s="15"/>
      <c r="F77" s="12"/>
      <c r="G77" s="15"/>
      <c r="H77" s="12"/>
      <c r="I77" s="15"/>
      <c r="J77" s="12"/>
      <c r="K77" s="15"/>
      <c r="L77" s="12"/>
      <c r="M77" s="15"/>
      <c r="N77" s="12"/>
      <c r="O77" s="15"/>
      <c r="P77" s="12"/>
      <c r="Q77" s="15"/>
      <c r="R77" s="12"/>
    </row>
    <row r="78" spans="3:18" x14ac:dyDescent="0.2">
      <c r="C78" s="15"/>
      <c r="D78" s="12"/>
      <c r="E78" s="15"/>
      <c r="F78" s="12"/>
      <c r="G78" s="15"/>
      <c r="H78" s="12"/>
      <c r="I78" s="15"/>
      <c r="J78" s="12"/>
      <c r="K78" s="15"/>
      <c r="L78" s="12"/>
      <c r="M78" s="15"/>
      <c r="N78" s="12"/>
      <c r="O78" s="15"/>
      <c r="P78" s="12"/>
      <c r="Q78" s="15"/>
      <c r="R78" s="12"/>
    </row>
    <row r="79" spans="3:18" x14ac:dyDescent="0.2">
      <c r="C79" s="15"/>
      <c r="D79" s="12"/>
      <c r="E79" s="15"/>
      <c r="F79" s="12"/>
      <c r="G79" s="15"/>
      <c r="H79" s="12"/>
      <c r="I79" s="15"/>
      <c r="J79" s="12"/>
      <c r="K79" s="15"/>
      <c r="L79" s="12"/>
      <c r="M79" s="15"/>
      <c r="N79" s="12"/>
      <c r="O79" s="15"/>
      <c r="P79" s="12"/>
      <c r="Q79" s="15"/>
      <c r="R79" s="12"/>
    </row>
    <row r="80" spans="3:18" x14ac:dyDescent="0.2">
      <c r="C80" s="15"/>
      <c r="D80" s="12"/>
      <c r="E80" s="15"/>
      <c r="F80" s="12"/>
      <c r="G80" s="15"/>
      <c r="H80" s="12"/>
      <c r="I80" s="15"/>
      <c r="J80" s="12"/>
      <c r="K80" s="15"/>
      <c r="L80" s="12"/>
      <c r="M80" s="15"/>
      <c r="N80" s="12"/>
      <c r="O80" s="15"/>
      <c r="P80" s="12"/>
      <c r="Q80" s="15"/>
      <c r="R80" s="12"/>
    </row>
    <row r="81" spans="3:20" x14ac:dyDescent="0.2">
      <c r="C81" s="15"/>
      <c r="D81" s="12"/>
      <c r="E81" s="15"/>
      <c r="F81" s="12"/>
      <c r="G81" s="15"/>
      <c r="H81" s="12"/>
      <c r="I81" s="15"/>
      <c r="J81" s="12"/>
      <c r="K81" s="15"/>
      <c r="L81" s="12"/>
      <c r="M81" s="15"/>
      <c r="N81" s="12"/>
      <c r="O81" s="15"/>
      <c r="P81" s="12"/>
      <c r="Q81" s="15"/>
      <c r="R81" s="12"/>
    </row>
    <row r="82" spans="3:20" x14ac:dyDescent="0.2">
      <c r="C82" s="15"/>
      <c r="D82" s="12"/>
      <c r="E82" s="15"/>
      <c r="F82" s="12"/>
      <c r="G82" s="15"/>
      <c r="H82" s="12"/>
      <c r="I82" s="15"/>
      <c r="J82" s="12"/>
      <c r="K82" s="15"/>
      <c r="L82" s="12"/>
      <c r="M82" s="15"/>
      <c r="N82" s="12"/>
      <c r="O82" s="15"/>
      <c r="P82" s="12"/>
      <c r="Q82" s="15"/>
      <c r="R82" s="12"/>
    </row>
    <row r="83" spans="3:20" x14ac:dyDescent="0.2">
      <c r="C83" s="15"/>
      <c r="D83" s="12"/>
      <c r="E83" s="15"/>
      <c r="F83" s="12"/>
      <c r="G83" s="15"/>
      <c r="H83" s="12"/>
      <c r="I83" s="15"/>
      <c r="J83" s="12"/>
      <c r="K83" s="15"/>
      <c r="L83" s="12"/>
      <c r="M83" s="15"/>
      <c r="N83" s="12"/>
      <c r="O83" s="15"/>
      <c r="P83" s="12"/>
      <c r="Q83" s="15"/>
      <c r="R83" s="12"/>
    </row>
    <row r="84" spans="3:20" x14ac:dyDescent="0.2">
      <c r="C84" s="15"/>
      <c r="D84" s="12"/>
      <c r="E84" s="15"/>
      <c r="F84" s="12"/>
      <c r="G84" s="15"/>
      <c r="H84" s="12"/>
      <c r="I84" s="15"/>
      <c r="J84" s="12"/>
      <c r="K84" s="15"/>
      <c r="L84" s="12"/>
      <c r="M84" s="15"/>
      <c r="N84" s="12"/>
      <c r="O84" s="15"/>
      <c r="P84" s="12"/>
      <c r="Q84" s="15"/>
      <c r="R84" s="12"/>
    </row>
    <row r="85" spans="3:20" x14ac:dyDescent="0.2">
      <c r="C85" s="15"/>
      <c r="D85" s="12"/>
      <c r="E85" s="15"/>
      <c r="F85" s="12"/>
      <c r="G85" s="15"/>
      <c r="H85" s="12"/>
      <c r="I85" s="15"/>
      <c r="J85" s="12"/>
      <c r="K85" s="15"/>
      <c r="L85" s="12"/>
      <c r="M85" s="15"/>
      <c r="N85" s="12"/>
      <c r="O85" s="15"/>
      <c r="P85" s="12"/>
      <c r="Q85" s="15"/>
      <c r="R85" s="12"/>
    </row>
    <row r="86" spans="3:20" x14ac:dyDescent="0.2">
      <c r="C86" s="15"/>
      <c r="D86" s="12"/>
      <c r="E86" s="15"/>
      <c r="F86" s="12"/>
      <c r="G86" s="15"/>
      <c r="H86" s="12"/>
      <c r="I86" s="15"/>
      <c r="J86" s="12"/>
      <c r="K86" s="15"/>
      <c r="L86" s="12"/>
      <c r="M86" s="15"/>
      <c r="N86" s="12"/>
      <c r="O86" s="15"/>
      <c r="P86" s="12"/>
      <c r="Q86" s="15"/>
      <c r="R86" s="12"/>
    </row>
    <row r="87" spans="3:20" x14ac:dyDescent="0.2">
      <c r="C87" s="15"/>
      <c r="D87" s="12"/>
      <c r="E87" s="15"/>
      <c r="F87" s="12"/>
      <c r="G87" s="15"/>
      <c r="H87" s="12"/>
      <c r="I87" s="15"/>
      <c r="J87" s="12"/>
      <c r="K87" s="15"/>
      <c r="L87" s="12"/>
      <c r="M87" s="15"/>
      <c r="N87" s="12"/>
      <c r="O87" s="15"/>
      <c r="P87" s="12"/>
      <c r="Q87" s="15"/>
      <c r="R87" s="12"/>
    </row>
    <row r="88" spans="3:20" x14ac:dyDescent="0.2">
      <c r="C88" s="15"/>
      <c r="D88" s="12"/>
      <c r="E88" s="15"/>
      <c r="F88" s="12"/>
      <c r="G88" s="15"/>
      <c r="H88" s="12"/>
      <c r="I88" s="15"/>
      <c r="J88" s="12"/>
      <c r="K88" s="15"/>
      <c r="L88" s="12"/>
      <c r="M88" s="15"/>
      <c r="N88" s="12"/>
      <c r="O88" s="15"/>
      <c r="P88" s="12"/>
      <c r="Q88" s="15"/>
      <c r="R88" s="12"/>
    </row>
    <row r="89" spans="3:20" x14ac:dyDescent="0.2">
      <c r="C89" s="15"/>
      <c r="D89" s="12"/>
      <c r="E89" s="15"/>
      <c r="F89" s="12"/>
      <c r="G89" s="15"/>
      <c r="H89" s="12"/>
      <c r="I89" s="15"/>
      <c r="J89" s="12"/>
      <c r="K89" s="15"/>
      <c r="L89" s="12"/>
      <c r="M89" s="15"/>
      <c r="N89" s="12"/>
      <c r="O89" s="15"/>
      <c r="P89" s="12"/>
      <c r="Q89" s="15"/>
      <c r="R89" s="12"/>
    </row>
    <row r="90" spans="3:20" x14ac:dyDescent="0.2">
      <c r="C90" s="15"/>
      <c r="D90" s="12"/>
      <c r="E90" s="15"/>
      <c r="F90" s="12"/>
      <c r="G90" s="15"/>
      <c r="H90" s="12"/>
      <c r="I90" s="15"/>
      <c r="J90" s="12"/>
      <c r="K90" s="15"/>
      <c r="L90" s="12"/>
      <c r="M90" s="15"/>
      <c r="N90" s="12"/>
      <c r="O90" s="15"/>
      <c r="P90" s="12"/>
      <c r="Q90" s="15"/>
      <c r="R90" s="12"/>
      <c r="S90" s="15"/>
      <c r="T90" s="12"/>
    </row>
    <row r="91" spans="3:20" x14ac:dyDescent="0.2">
      <c r="C91" s="15"/>
      <c r="D91" s="12"/>
      <c r="E91" s="15"/>
      <c r="F91" s="12"/>
      <c r="G91" s="15"/>
      <c r="H91" s="12"/>
      <c r="I91" s="15"/>
      <c r="J91" s="12"/>
      <c r="K91" s="15"/>
      <c r="L91" s="12"/>
      <c r="M91" s="15"/>
      <c r="N91" s="12"/>
      <c r="O91" s="15"/>
      <c r="P91" s="12"/>
      <c r="Q91" s="15"/>
      <c r="R91" s="12"/>
      <c r="S91" s="15"/>
      <c r="T91" s="12"/>
    </row>
    <row r="92" spans="3:20" x14ac:dyDescent="0.2">
      <c r="C92" s="15"/>
      <c r="D92" s="12"/>
      <c r="E92" s="15"/>
      <c r="F92" s="12"/>
      <c r="G92" s="15"/>
      <c r="H92" s="12"/>
      <c r="I92" s="15"/>
      <c r="J92" s="12"/>
      <c r="K92" s="15"/>
      <c r="L92" s="12"/>
      <c r="M92" s="15"/>
      <c r="N92" s="12"/>
      <c r="O92" s="15"/>
      <c r="P92" s="12"/>
      <c r="Q92" s="15"/>
      <c r="R92" s="12"/>
      <c r="S92" s="15"/>
      <c r="T92" s="12"/>
    </row>
    <row r="93" spans="3:20" x14ac:dyDescent="0.2">
      <c r="C93" s="15"/>
      <c r="D93" s="12"/>
      <c r="E93" s="15"/>
      <c r="F93" s="12"/>
      <c r="G93" s="15"/>
      <c r="H93" s="12"/>
      <c r="I93" s="15"/>
      <c r="J93" s="12"/>
      <c r="K93" s="15"/>
      <c r="L93" s="12"/>
      <c r="M93" s="15"/>
      <c r="N93" s="12"/>
      <c r="O93" s="15"/>
      <c r="P93" s="12"/>
      <c r="Q93" s="15"/>
      <c r="R93" s="12"/>
      <c r="S93" s="15"/>
      <c r="T93" s="15"/>
    </row>
    <row r="94" spans="3:20" x14ac:dyDescent="0.2">
      <c r="C94" s="15"/>
      <c r="D94" s="12"/>
      <c r="E94" s="15"/>
      <c r="F94" s="12"/>
      <c r="G94" s="15"/>
      <c r="H94" s="12"/>
      <c r="I94" s="15"/>
      <c r="J94" s="12"/>
      <c r="K94" s="15"/>
      <c r="L94" s="12"/>
      <c r="M94" s="15"/>
      <c r="N94" s="12"/>
      <c r="O94" s="15"/>
      <c r="P94" s="12"/>
      <c r="Q94" s="15"/>
      <c r="R94" s="12"/>
      <c r="S94" s="15"/>
      <c r="T94" s="15"/>
    </row>
    <row r="95" spans="3:20" x14ac:dyDescent="0.2">
      <c r="C95" s="15"/>
      <c r="D95" s="12"/>
      <c r="E95" s="15"/>
      <c r="F95" s="12"/>
      <c r="G95" s="15"/>
      <c r="H95" s="12"/>
      <c r="I95" s="15"/>
      <c r="J95" s="12"/>
      <c r="K95" s="15"/>
      <c r="L95" s="12"/>
      <c r="M95" s="15"/>
      <c r="N95" s="12"/>
      <c r="O95" s="15"/>
      <c r="P95" s="12"/>
      <c r="Q95" s="15"/>
      <c r="R95" s="12"/>
      <c r="S95" s="15"/>
      <c r="T95" s="15"/>
    </row>
    <row r="96" spans="3:20" x14ac:dyDescent="0.2">
      <c r="C96" s="15"/>
      <c r="D96" s="12"/>
      <c r="E96" s="15"/>
      <c r="F96" s="12"/>
      <c r="G96" s="15"/>
      <c r="H96" s="12"/>
      <c r="I96" s="15"/>
      <c r="J96" s="12"/>
      <c r="K96" s="15"/>
      <c r="L96" s="12"/>
      <c r="M96" s="15"/>
      <c r="N96" s="12"/>
      <c r="O96" s="15"/>
      <c r="P96" s="12"/>
      <c r="Q96" s="15"/>
      <c r="R96" s="12"/>
      <c r="S96" s="15"/>
      <c r="T96" s="15"/>
    </row>
    <row r="97" spans="3:20" x14ac:dyDescent="0.2">
      <c r="C97" s="15"/>
      <c r="D97" s="12"/>
      <c r="E97" s="15"/>
      <c r="F97" s="12"/>
      <c r="G97" s="15"/>
      <c r="H97" s="12"/>
      <c r="I97" s="15"/>
      <c r="J97" s="12"/>
      <c r="K97" s="15"/>
      <c r="L97" s="12"/>
      <c r="M97" s="15"/>
      <c r="N97" s="12"/>
      <c r="O97" s="15"/>
      <c r="P97" s="12"/>
      <c r="Q97" s="15"/>
      <c r="R97" s="12"/>
      <c r="S97" s="15"/>
      <c r="T97" s="15"/>
    </row>
    <row r="98" spans="3:20" x14ac:dyDescent="0.2">
      <c r="C98" s="15"/>
      <c r="D98" s="12"/>
      <c r="E98" s="15"/>
      <c r="F98" s="12"/>
      <c r="G98" s="15"/>
      <c r="H98" s="12"/>
      <c r="I98" s="15"/>
      <c r="J98" s="12"/>
      <c r="K98" s="15"/>
      <c r="L98" s="12"/>
      <c r="M98" s="15"/>
      <c r="N98" s="12"/>
      <c r="O98" s="15"/>
      <c r="P98" s="12"/>
      <c r="Q98" s="15"/>
      <c r="R98" s="12"/>
      <c r="S98" s="15"/>
      <c r="T98" s="15"/>
    </row>
    <row r="99" spans="3:20" ht="13.5" thickBot="1" x14ac:dyDescent="0.25">
      <c r="C99" s="15"/>
      <c r="D99" s="12"/>
      <c r="E99" s="15"/>
      <c r="F99" s="12"/>
      <c r="G99" s="15"/>
      <c r="H99" s="12"/>
      <c r="I99" s="15"/>
      <c r="J99" s="12"/>
      <c r="K99" s="15"/>
      <c r="L99" s="12"/>
      <c r="M99" s="15"/>
      <c r="N99" s="12"/>
      <c r="O99" s="15"/>
      <c r="P99" s="12"/>
      <c r="Q99" s="15"/>
      <c r="R99" s="12"/>
      <c r="S99" s="32"/>
      <c r="T99" s="32"/>
    </row>
    <row r="100" spans="3:20" ht="13.5" thickTop="1" x14ac:dyDescent="0.2">
      <c r="S100" s="15"/>
      <c r="T100" s="15"/>
    </row>
    <row r="101" spans="3:20" x14ac:dyDescent="0.2">
      <c r="S101" s="15"/>
      <c r="T101" s="15"/>
    </row>
    <row r="102" spans="3:20" x14ac:dyDescent="0.2">
      <c r="S102" s="15"/>
      <c r="T102" s="15"/>
    </row>
    <row r="103" spans="3:20" x14ac:dyDescent="0.2">
      <c r="S103" s="15"/>
      <c r="T103" s="15"/>
    </row>
    <row r="104" spans="3:20" x14ac:dyDescent="0.2">
      <c r="S104" s="15"/>
      <c r="T104" s="15"/>
    </row>
    <row r="105" spans="3:20" x14ac:dyDescent="0.2">
      <c r="S105" s="15"/>
      <c r="T105" s="15"/>
    </row>
    <row r="106" spans="3:20" x14ac:dyDescent="0.2">
      <c r="S106" s="15"/>
      <c r="T106" s="15"/>
    </row>
    <row r="107" spans="3:20" x14ac:dyDescent="0.2">
      <c r="S107" s="15"/>
      <c r="T107" s="12"/>
    </row>
  </sheetData>
  <phoneticPr fontId="5" type="noConversion"/>
  <printOptions headings="1" gridLines="1"/>
  <pageMargins left="0.25" right="0.25" top="0.75" bottom="0.75" header="0.3" footer="0.3"/>
  <pageSetup scale="57" fitToHeight="0" orientation="landscape" r:id="rId1"/>
  <headerFooter alignWithMargins="0">
    <oddHeader>&amp;C&amp;F
&amp;A</oddHeader>
    <oddFooter>&amp;CPrepared by Election Data Services, Inc. 
 -- &amp;T &amp;D&amp;RPage &amp;P of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T107"/>
  <sheetViews>
    <sheetView view="pageBreakPreview" zoomScaleNormal="100" zoomScaleSheetLayoutView="100" workbookViewId="0">
      <pane xSplit="2" ySplit="1" topLeftCell="C32" activePane="bottomRight" state="frozen"/>
      <selection activeCell="B2" sqref="B2"/>
      <selection pane="topRight" activeCell="B2" sqref="B2"/>
      <selection pane="bottomLeft" activeCell="B2" sqref="B2"/>
      <selection pane="bottomRight" activeCell="L44" sqref="L44"/>
    </sheetView>
  </sheetViews>
  <sheetFormatPr defaultColWidth="9.140625" defaultRowHeight="12.75" x14ac:dyDescent="0.2"/>
  <cols>
    <col min="1" max="1" width="17.7109375" style="4" bestFit="1" customWidth="1"/>
    <col min="2" max="2" width="3.85546875" customWidth="1"/>
    <col min="3" max="3" width="9.85546875" style="21" customWidth="1"/>
    <col min="4" max="4" width="10" style="5" customWidth="1"/>
    <col min="5" max="5" width="10.42578125" customWidth="1"/>
    <col min="6" max="6" width="11.28515625" customWidth="1"/>
    <col min="7" max="7" width="10.28515625" customWidth="1"/>
    <col min="8" max="8" width="11.140625" customWidth="1"/>
    <col min="9" max="9" width="10.42578125" customWidth="1"/>
    <col min="10" max="10" width="11.28515625" customWidth="1"/>
    <col min="11" max="11" width="10.42578125" customWidth="1"/>
    <col min="12" max="12" width="11.28515625" customWidth="1"/>
    <col min="13" max="13" width="9.7109375" customWidth="1"/>
    <col min="14" max="14" width="10.5703125" customWidth="1"/>
    <col min="15" max="15" width="10.42578125" customWidth="1"/>
    <col min="16" max="16" width="11.28515625" customWidth="1"/>
    <col min="17" max="17" width="10.5703125" style="37" customWidth="1"/>
    <col min="18" max="18" width="10.5703125" customWidth="1"/>
  </cols>
  <sheetData>
    <row r="1" spans="1:18" x14ac:dyDescent="0.2">
      <c r="A1" s="1" t="s">
        <v>0</v>
      </c>
      <c r="C1" s="20" t="s">
        <v>5</v>
      </c>
      <c r="D1" s="13" t="s">
        <v>6</v>
      </c>
      <c r="E1" s="10" t="s">
        <v>7</v>
      </c>
      <c r="F1" s="16" t="s">
        <v>61</v>
      </c>
      <c r="G1" s="9" t="s">
        <v>62</v>
      </c>
      <c r="H1" s="16" t="s">
        <v>63</v>
      </c>
      <c r="I1" s="10" t="s">
        <v>64</v>
      </c>
      <c r="J1" s="16" t="s">
        <v>65</v>
      </c>
      <c r="K1" s="9" t="s">
        <v>66</v>
      </c>
      <c r="L1" s="16" t="s">
        <v>67</v>
      </c>
      <c r="M1" s="10" t="s">
        <v>68</v>
      </c>
      <c r="N1" s="16" t="s">
        <v>69</v>
      </c>
      <c r="O1" s="9" t="s">
        <v>70</v>
      </c>
      <c r="P1" s="16" t="s">
        <v>71</v>
      </c>
      <c r="Q1" s="61" t="s">
        <v>232</v>
      </c>
      <c r="R1" s="60" t="s">
        <v>231</v>
      </c>
    </row>
    <row r="2" spans="1:18" x14ac:dyDescent="0.2">
      <c r="A2" s="63" t="s">
        <v>233</v>
      </c>
      <c r="C2" s="35">
        <v>239207</v>
      </c>
      <c r="D2" s="59">
        <v>0.95564929119967212</v>
      </c>
      <c r="E2" s="35">
        <v>107344</v>
      </c>
      <c r="F2" s="59">
        <v>0.44874940950724684</v>
      </c>
      <c r="G2" s="35">
        <v>108758</v>
      </c>
      <c r="H2" s="59">
        <v>0.45466060775813416</v>
      </c>
      <c r="I2" s="35">
        <v>1918</v>
      </c>
      <c r="J2" s="59">
        <v>8.0181600036788227E-3</v>
      </c>
      <c r="K2" s="35">
        <v>4529</v>
      </c>
      <c r="L2" s="59">
        <v>1.8933392417445977E-2</v>
      </c>
      <c r="M2" s="35">
        <v>156</v>
      </c>
      <c r="N2" s="59">
        <v>6.5215482824499283E-4</v>
      </c>
      <c r="O2" s="35">
        <v>5893</v>
      </c>
      <c r="P2" s="59">
        <v>2.4635566684921426E-2</v>
      </c>
      <c r="Q2" s="37">
        <v>131863</v>
      </c>
      <c r="R2" s="59">
        <v>0.55125059049275316</v>
      </c>
    </row>
    <row r="3" spans="1:18" x14ac:dyDescent="0.2">
      <c r="A3" s="63" t="s">
        <v>234</v>
      </c>
      <c r="C3" s="35">
        <v>231980</v>
      </c>
      <c r="D3" s="59">
        <v>0.95910854383998612</v>
      </c>
      <c r="E3" s="35">
        <v>75661</v>
      </c>
      <c r="F3" s="59">
        <v>0.32615311664798691</v>
      </c>
      <c r="G3" s="35">
        <v>116772</v>
      </c>
      <c r="H3" s="59">
        <v>0.50337098025691873</v>
      </c>
      <c r="I3" s="35">
        <v>2050</v>
      </c>
      <c r="J3" s="59">
        <v>8.8369687041986375E-3</v>
      </c>
      <c r="K3" s="35">
        <v>15425</v>
      </c>
      <c r="L3" s="59">
        <v>6.6492801103543414E-2</v>
      </c>
      <c r="M3" s="35">
        <v>119</v>
      </c>
      <c r="N3" s="59">
        <v>5.1297525648762827E-4</v>
      </c>
      <c r="O3" s="35">
        <v>12467</v>
      </c>
      <c r="P3" s="59">
        <v>5.3741701870850936E-2</v>
      </c>
      <c r="Q3" s="37">
        <v>156319</v>
      </c>
      <c r="R3" s="59">
        <v>0.67384688335201315</v>
      </c>
    </row>
    <row r="4" spans="1:18" x14ac:dyDescent="0.2">
      <c r="A4" s="63" t="s">
        <v>235</v>
      </c>
      <c r="C4" s="35">
        <v>259777</v>
      </c>
      <c r="D4" s="59">
        <v>0.96142460648941208</v>
      </c>
      <c r="E4" s="35">
        <v>115874</v>
      </c>
      <c r="F4" s="59">
        <v>0.44605180597204525</v>
      </c>
      <c r="G4" s="35">
        <v>122157</v>
      </c>
      <c r="H4" s="59">
        <v>0.4702379348441163</v>
      </c>
      <c r="I4" s="35">
        <v>1608</v>
      </c>
      <c r="J4" s="59">
        <v>6.1899244351886424E-3</v>
      </c>
      <c r="K4" s="35">
        <v>3520</v>
      </c>
      <c r="L4" s="59">
        <v>1.3550083340711457E-2</v>
      </c>
      <c r="M4" s="35">
        <v>128</v>
      </c>
      <c r="N4" s="59">
        <v>4.927303032985984E-4</v>
      </c>
      <c r="O4" s="35">
        <v>6469</v>
      </c>
      <c r="P4" s="59">
        <v>2.4902127594051821E-2</v>
      </c>
      <c r="Q4" s="37">
        <v>143903</v>
      </c>
      <c r="R4" s="59">
        <v>0.5539481940279547</v>
      </c>
    </row>
    <row r="5" spans="1:18" s="52" customFormat="1" x14ac:dyDescent="0.2">
      <c r="A5" s="63" t="s">
        <v>236</v>
      </c>
      <c r="B5"/>
      <c r="C5" s="35">
        <v>235802</v>
      </c>
      <c r="D5" s="59">
        <v>0.93879186775345425</v>
      </c>
      <c r="E5" s="35">
        <v>86876</v>
      </c>
      <c r="F5" s="59">
        <v>0.36842774870442152</v>
      </c>
      <c r="G5" s="35">
        <v>109644</v>
      </c>
      <c r="H5" s="59">
        <v>0.46498333347469489</v>
      </c>
      <c r="I5" s="35">
        <v>2641</v>
      </c>
      <c r="J5" s="59">
        <v>1.1200074638891952E-2</v>
      </c>
      <c r="K5" s="35">
        <v>2081</v>
      </c>
      <c r="L5" s="59">
        <v>8.8252008040644262E-3</v>
      </c>
      <c r="M5" s="35">
        <v>184</v>
      </c>
      <c r="N5" s="59">
        <v>7.8031568858618673E-4</v>
      </c>
      <c r="O5" s="35">
        <v>19943</v>
      </c>
      <c r="P5" s="59">
        <v>8.4575194442795223E-2</v>
      </c>
      <c r="Q5" s="37">
        <v>148926</v>
      </c>
      <c r="R5" s="59">
        <v>0.63157225129557848</v>
      </c>
    </row>
    <row r="6" spans="1:18" x14ac:dyDescent="0.2">
      <c r="A6" s="63" t="s">
        <v>237</v>
      </c>
      <c r="C6" s="35">
        <v>266365</v>
      </c>
      <c r="D6" s="59">
        <v>0.9645111031854785</v>
      </c>
      <c r="E6" s="35">
        <v>102823</v>
      </c>
      <c r="F6" s="59">
        <v>0.38602293844912056</v>
      </c>
      <c r="G6" s="35">
        <v>145436</v>
      </c>
      <c r="H6" s="59">
        <v>0.54600266551536425</v>
      </c>
      <c r="I6" s="35">
        <v>2072</v>
      </c>
      <c r="J6" s="59">
        <v>7.7787997672366868E-3</v>
      </c>
      <c r="K6" s="35">
        <v>2506</v>
      </c>
      <c r="L6" s="59">
        <v>9.4081429617254523E-3</v>
      </c>
      <c r="M6" s="35">
        <v>126</v>
      </c>
      <c r="N6" s="59">
        <v>4.7303512098060933E-4</v>
      </c>
      <c r="O6" s="35">
        <v>3949</v>
      </c>
      <c r="P6" s="59">
        <v>1.4825521371051002E-2</v>
      </c>
      <c r="Q6" s="37">
        <v>163542</v>
      </c>
      <c r="R6" s="59">
        <v>0.61397706155087939</v>
      </c>
    </row>
    <row r="7" spans="1:18" x14ac:dyDescent="0.2">
      <c r="A7" s="63" t="s">
        <v>238</v>
      </c>
      <c r="C7" s="35">
        <v>276664</v>
      </c>
      <c r="D7" s="59">
        <v>0.93479816672931793</v>
      </c>
      <c r="E7" s="35">
        <v>181993</v>
      </c>
      <c r="F7" s="59">
        <v>0.65781236445652491</v>
      </c>
      <c r="G7" s="35">
        <v>60231</v>
      </c>
      <c r="H7" s="59">
        <v>0.21770450799525778</v>
      </c>
      <c r="I7" s="35">
        <v>1890</v>
      </c>
      <c r="J7" s="59">
        <v>6.8313911459387559E-3</v>
      </c>
      <c r="K7" s="35">
        <v>8717</v>
      </c>
      <c r="L7" s="59">
        <v>3.1507532602723883E-2</v>
      </c>
      <c r="M7" s="35">
        <v>160</v>
      </c>
      <c r="N7" s="59">
        <v>5.7831882716941855E-4</v>
      </c>
      <c r="O7" s="35">
        <v>5634</v>
      </c>
      <c r="P7" s="59">
        <v>2.0364051701703148E-2</v>
      </c>
      <c r="Q7" s="37">
        <v>94671</v>
      </c>
      <c r="R7" s="59">
        <v>0.34218763554347514</v>
      </c>
    </row>
    <row r="8" spans="1:18" x14ac:dyDescent="0.2">
      <c r="A8" s="63" t="s">
        <v>239</v>
      </c>
      <c r="C8" s="35">
        <v>283766</v>
      </c>
      <c r="D8" s="59">
        <v>0.94584622541107821</v>
      </c>
      <c r="E8" s="35">
        <v>211913</v>
      </c>
      <c r="F8" s="59">
        <v>0.7467878463240839</v>
      </c>
      <c r="G8" s="35">
        <v>21761</v>
      </c>
      <c r="H8" s="59">
        <v>7.6686424730235472E-2</v>
      </c>
      <c r="I8" s="35">
        <v>1056</v>
      </c>
      <c r="J8" s="59">
        <v>3.7213760633761622E-3</v>
      </c>
      <c r="K8" s="35">
        <v>30237</v>
      </c>
      <c r="L8" s="59">
        <v>0.10655610608741005</v>
      </c>
      <c r="M8" s="35">
        <v>111</v>
      </c>
      <c r="N8" s="59">
        <v>3.9116737029806249E-4</v>
      </c>
      <c r="O8" s="35">
        <v>3321</v>
      </c>
      <c r="P8" s="59">
        <v>1.1703304835674465E-2</v>
      </c>
      <c r="Q8" s="37">
        <v>71853</v>
      </c>
      <c r="R8" s="59">
        <v>0.2532121536759161</v>
      </c>
    </row>
    <row r="9" spans="1:18" x14ac:dyDescent="0.2">
      <c r="A9" s="63" t="s">
        <v>240</v>
      </c>
      <c r="C9" s="35">
        <v>282379</v>
      </c>
      <c r="D9" s="59">
        <v>0.9469471879991076</v>
      </c>
      <c r="E9" s="35">
        <v>237955</v>
      </c>
      <c r="F9" s="59">
        <v>0.84267951936935825</v>
      </c>
      <c r="G9" s="35">
        <v>18808</v>
      </c>
      <c r="H9" s="59">
        <v>6.6605519532259835E-2</v>
      </c>
      <c r="I9" s="35">
        <v>1017</v>
      </c>
      <c r="J9" s="59">
        <v>3.6015426076301707E-3</v>
      </c>
      <c r="K9" s="35">
        <v>5758</v>
      </c>
      <c r="L9" s="59">
        <v>2.0391034744085077E-2</v>
      </c>
      <c r="M9" s="35">
        <v>105</v>
      </c>
      <c r="N9" s="59">
        <v>3.7184068220370495E-4</v>
      </c>
      <c r="O9" s="35">
        <v>3755</v>
      </c>
      <c r="P9" s="59">
        <v>1.3297731063570592E-2</v>
      </c>
      <c r="Q9" s="37">
        <v>44424</v>
      </c>
      <c r="R9" s="59">
        <v>0.1573204806306418</v>
      </c>
    </row>
    <row r="10" spans="1:18" x14ac:dyDescent="0.2">
      <c r="A10" s="63" t="s">
        <v>241</v>
      </c>
      <c r="C10" s="35">
        <v>278511</v>
      </c>
      <c r="D10" s="59">
        <v>0.94833238184488222</v>
      </c>
      <c r="E10" s="35">
        <v>173371</v>
      </c>
      <c r="F10" s="59">
        <v>0.62249246887914655</v>
      </c>
      <c r="G10" s="35">
        <v>68455</v>
      </c>
      <c r="H10" s="59">
        <v>0.24578921478864391</v>
      </c>
      <c r="I10" s="35">
        <v>1461</v>
      </c>
      <c r="J10" s="59">
        <v>5.2457533095640746E-3</v>
      </c>
      <c r="K10" s="35">
        <v>17503</v>
      </c>
      <c r="L10" s="59">
        <v>6.2844914563518137E-2</v>
      </c>
      <c r="M10" s="35">
        <v>155</v>
      </c>
      <c r="N10" s="59">
        <v>5.5653098082301955E-4</v>
      </c>
      <c r="O10" s="35">
        <v>3176</v>
      </c>
      <c r="P10" s="59">
        <v>1.1403499323186517E-2</v>
      </c>
      <c r="Q10" s="37">
        <v>105140</v>
      </c>
      <c r="R10" s="59">
        <v>0.37750753112085339</v>
      </c>
    </row>
    <row r="11" spans="1:18" x14ac:dyDescent="0.2">
      <c r="A11" s="63" t="s">
        <v>242</v>
      </c>
      <c r="C11" s="35">
        <v>292704</v>
      </c>
      <c r="D11" s="59">
        <v>0.95403889253307095</v>
      </c>
      <c r="E11" s="35">
        <v>235753</v>
      </c>
      <c r="F11" s="59">
        <v>0.80543142560402314</v>
      </c>
      <c r="G11" s="35">
        <v>23960</v>
      </c>
      <c r="H11" s="59">
        <v>8.1857439597682297E-2</v>
      </c>
      <c r="I11" s="35">
        <v>827</v>
      </c>
      <c r="J11" s="59">
        <v>2.8253799059801028E-3</v>
      </c>
      <c r="K11" s="35">
        <v>15866</v>
      </c>
      <c r="L11" s="59">
        <v>5.4204930578331693E-2</v>
      </c>
      <c r="M11" s="35">
        <v>115</v>
      </c>
      <c r="N11" s="59">
        <v>3.928883787034E-4</v>
      </c>
      <c r="O11" s="35">
        <v>2730</v>
      </c>
      <c r="P11" s="59">
        <v>9.3268284683502792E-3</v>
      </c>
      <c r="Q11" s="37">
        <v>56951</v>
      </c>
      <c r="R11" s="59">
        <v>0.19456857439597683</v>
      </c>
    </row>
    <row r="12" spans="1:18" x14ac:dyDescent="0.2">
      <c r="A12" s="63" t="s">
        <v>243</v>
      </c>
      <c r="C12" s="35">
        <v>279879</v>
      </c>
      <c r="D12" s="59">
        <v>0.95940388525041187</v>
      </c>
      <c r="E12" s="35">
        <v>143248</v>
      </c>
      <c r="F12" s="59">
        <v>0.51182117986701392</v>
      </c>
      <c r="G12" s="35">
        <v>98593</v>
      </c>
      <c r="H12" s="59">
        <v>0.35227008814523419</v>
      </c>
      <c r="I12" s="35">
        <v>1436</v>
      </c>
      <c r="J12" s="59">
        <v>5.1307886622433269E-3</v>
      </c>
      <c r="K12" s="35">
        <v>21143</v>
      </c>
      <c r="L12" s="59">
        <v>7.5543359809060351E-2</v>
      </c>
      <c r="M12" s="35">
        <v>143</v>
      </c>
      <c r="N12" s="59">
        <v>5.1093508266072127E-4</v>
      </c>
      <c r="O12" s="35">
        <v>3954</v>
      </c>
      <c r="P12" s="59">
        <v>1.4127533684199244E-2</v>
      </c>
      <c r="Q12" s="37">
        <v>136631</v>
      </c>
      <c r="R12" s="59">
        <v>0.48817882013298602</v>
      </c>
    </row>
    <row r="13" spans="1:18" x14ac:dyDescent="0.2">
      <c r="A13" s="63" t="s">
        <v>244</v>
      </c>
      <c r="C13" s="35">
        <v>274154</v>
      </c>
      <c r="D13" s="59">
        <v>0.93704268403889779</v>
      </c>
      <c r="E13" s="35">
        <v>189622</v>
      </c>
      <c r="F13" s="59">
        <v>0.69166235035782808</v>
      </c>
      <c r="G13" s="35">
        <v>40862</v>
      </c>
      <c r="H13" s="59">
        <v>0.14904761557372864</v>
      </c>
      <c r="I13" s="35">
        <v>1480</v>
      </c>
      <c r="J13" s="59">
        <v>5.3984257023424794E-3</v>
      </c>
      <c r="K13" s="35">
        <v>14172</v>
      </c>
      <c r="L13" s="59">
        <v>5.1693573684863249E-2</v>
      </c>
      <c r="M13" s="35">
        <v>147</v>
      </c>
      <c r="N13" s="59">
        <v>5.3619498530023272E-4</v>
      </c>
      <c r="O13" s="35">
        <v>10611</v>
      </c>
      <c r="P13" s="59">
        <v>3.8704523734835163E-2</v>
      </c>
      <c r="Q13" s="37">
        <v>84532</v>
      </c>
      <c r="R13" s="59">
        <v>0.30833764964217192</v>
      </c>
    </row>
    <row r="14" spans="1:18" x14ac:dyDescent="0.2">
      <c r="A14" s="63" t="s">
        <v>245</v>
      </c>
      <c r="C14" s="35">
        <v>287696</v>
      </c>
      <c r="D14" s="59">
        <v>0.94649213058228121</v>
      </c>
      <c r="E14" s="35">
        <v>216622</v>
      </c>
      <c r="F14" s="59">
        <v>0.75295450753573212</v>
      </c>
      <c r="G14" s="35">
        <v>10528</v>
      </c>
      <c r="H14" s="59">
        <v>3.6594182748456702E-2</v>
      </c>
      <c r="I14" s="35">
        <v>879</v>
      </c>
      <c r="J14" s="59">
        <v>3.0553083810689061E-3</v>
      </c>
      <c r="K14" s="35">
        <v>40375</v>
      </c>
      <c r="L14" s="59">
        <v>0.14033910794727769</v>
      </c>
      <c r="M14" s="35">
        <v>139</v>
      </c>
      <c r="N14" s="59">
        <v>4.8314887937267117E-4</v>
      </c>
      <c r="O14" s="35">
        <v>3759</v>
      </c>
      <c r="P14" s="59">
        <v>1.3065875090373172E-2</v>
      </c>
      <c r="Q14" s="37">
        <v>71074</v>
      </c>
      <c r="R14" s="59">
        <v>0.24704549246426785</v>
      </c>
    </row>
    <row r="15" spans="1:18" x14ac:dyDescent="0.2">
      <c r="A15" s="63" t="s">
        <v>246</v>
      </c>
      <c r="C15" s="35">
        <v>253414</v>
      </c>
      <c r="D15" s="59">
        <v>0.93848800776594832</v>
      </c>
      <c r="E15" s="35">
        <v>215195</v>
      </c>
      <c r="F15" s="59">
        <v>0.8491835494487282</v>
      </c>
      <c r="G15" s="35">
        <v>13279</v>
      </c>
      <c r="H15" s="59">
        <v>5.2400419866305732E-2</v>
      </c>
      <c r="I15" s="35">
        <v>1087</v>
      </c>
      <c r="J15" s="59">
        <v>4.289423630896478E-3</v>
      </c>
      <c r="K15" s="35">
        <v>4374</v>
      </c>
      <c r="L15" s="59">
        <v>1.7260293432880582E-2</v>
      </c>
      <c r="M15" s="35">
        <v>113</v>
      </c>
      <c r="N15" s="59">
        <v>4.4591064424222813E-4</v>
      </c>
      <c r="O15" s="35">
        <v>3778</v>
      </c>
      <c r="P15" s="59">
        <v>1.4908410742895025E-2</v>
      </c>
      <c r="Q15" s="37">
        <v>38219</v>
      </c>
      <c r="R15" s="59">
        <v>0.15081645055127182</v>
      </c>
    </row>
    <row r="16" spans="1:18" x14ac:dyDescent="0.2">
      <c r="A16" s="63" t="s">
        <v>247</v>
      </c>
      <c r="C16" s="35">
        <v>288413</v>
      </c>
      <c r="D16" s="59">
        <v>0.94692333563327591</v>
      </c>
      <c r="E16" s="35">
        <v>219055</v>
      </c>
      <c r="F16" s="59">
        <v>0.75951846830760061</v>
      </c>
      <c r="G16" s="35">
        <v>19688</v>
      </c>
      <c r="H16" s="59">
        <v>6.826321975777791E-2</v>
      </c>
      <c r="I16" s="35">
        <v>915</v>
      </c>
      <c r="J16" s="59">
        <v>3.1725338316927463E-3</v>
      </c>
      <c r="K16" s="35">
        <v>29714</v>
      </c>
      <c r="L16" s="59">
        <v>0.10302586915291613</v>
      </c>
      <c r="M16" s="35">
        <v>127</v>
      </c>
      <c r="N16" s="59">
        <v>4.4034076133877458E-4</v>
      </c>
      <c r="O16" s="35">
        <v>3606</v>
      </c>
      <c r="P16" s="59">
        <v>1.2502903821949773E-2</v>
      </c>
      <c r="Q16" s="37">
        <v>69358</v>
      </c>
      <c r="R16" s="59">
        <v>0.24048153169239944</v>
      </c>
    </row>
    <row r="17" spans="1:18" x14ac:dyDescent="0.2">
      <c r="A17" s="63" t="s">
        <v>248</v>
      </c>
      <c r="C17" s="35">
        <v>250974</v>
      </c>
      <c r="D17" s="59">
        <v>0.94371528524867121</v>
      </c>
      <c r="E17" s="35">
        <v>215510</v>
      </c>
      <c r="F17" s="59">
        <v>0.85869452612621233</v>
      </c>
      <c r="G17" s="35">
        <v>14381</v>
      </c>
      <c r="H17" s="59">
        <v>5.7300756253635836E-2</v>
      </c>
      <c r="I17" s="35">
        <v>1235</v>
      </c>
      <c r="J17" s="59">
        <v>4.9208284523496459E-3</v>
      </c>
      <c r="K17" s="35">
        <v>2030</v>
      </c>
      <c r="L17" s="59">
        <v>8.0884872536597409E-3</v>
      </c>
      <c r="M17" s="35">
        <v>85</v>
      </c>
      <c r="N17" s="59">
        <v>3.3868050076900396E-4</v>
      </c>
      <c r="O17" s="35">
        <v>3607</v>
      </c>
      <c r="P17" s="59">
        <v>1.4372006662044674E-2</v>
      </c>
      <c r="Q17" s="37">
        <v>35464</v>
      </c>
      <c r="R17" s="59">
        <v>0.14130547387378772</v>
      </c>
    </row>
    <row r="18" spans="1:18" x14ac:dyDescent="0.2">
      <c r="A18" s="63" t="s">
        <v>249</v>
      </c>
      <c r="C18" s="35">
        <v>254232</v>
      </c>
      <c r="D18" s="59">
        <v>0.93745476572579378</v>
      </c>
      <c r="E18" s="35">
        <v>224110</v>
      </c>
      <c r="F18" s="59">
        <v>0.88151766890084648</v>
      </c>
      <c r="G18" s="35">
        <v>7053</v>
      </c>
      <c r="H18" s="59">
        <v>2.7742377041442463E-2</v>
      </c>
      <c r="I18" s="35">
        <v>1205</v>
      </c>
      <c r="J18" s="59">
        <v>4.7397652537839452E-3</v>
      </c>
      <c r="K18" s="35">
        <v>1528</v>
      </c>
      <c r="L18" s="59">
        <v>6.0102583467069445E-3</v>
      </c>
      <c r="M18" s="35">
        <v>71</v>
      </c>
      <c r="N18" s="59">
        <v>2.7927247553415779E-4</v>
      </c>
      <c r="O18" s="35">
        <v>4364</v>
      </c>
      <c r="P18" s="59">
        <v>1.7165423707479782E-2</v>
      </c>
      <c r="Q18" s="37">
        <v>30122</v>
      </c>
      <c r="R18" s="59">
        <v>0.11848233109915353</v>
      </c>
    </row>
    <row r="19" spans="1:18" x14ac:dyDescent="0.2">
      <c r="A19" s="63" t="s">
        <v>250</v>
      </c>
      <c r="C19" s="35">
        <v>294843</v>
      </c>
      <c r="D19" s="59">
        <v>0.9297354863435795</v>
      </c>
      <c r="E19" s="35">
        <v>191175</v>
      </c>
      <c r="F19" s="59">
        <v>0.64839592596737927</v>
      </c>
      <c r="G19" s="35">
        <v>42641</v>
      </c>
      <c r="H19" s="59">
        <v>0.14462273141977255</v>
      </c>
      <c r="I19" s="35">
        <v>1567</v>
      </c>
      <c r="J19" s="59">
        <v>5.3146929043592691E-3</v>
      </c>
      <c r="K19" s="35">
        <v>31163</v>
      </c>
      <c r="L19" s="59">
        <v>0.10569353859511672</v>
      </c>
      <c r="M19" s="35">
        <v>332</v>
      </c>
      <c r="N19" s="59">
        <v>1.1260230020722893E-3</v>
      </c>
      <c r="O19" s="35">
        <v>7248</v>
      </c>
      <c r="P19" s="59">
        <v>2.4582574454879377E-2</v>
      </c>
      <c r="Q19" s="37">
        <v>103668</v>
      </c>
      <c r="R19" s="59">
        <v>0.35160407403262073</v>
      </c>
    </row>
    <row r="20" spans="1:18" x14ac:dyDescent="0.2">
      <c r="A20" s="63" t="s">
        <v>251</v>
      </c>
      <c r="C20" s="35">
        <v>263537</v>
      </c>
      <c r="D20" s="59">
        <v>0.94381434106026862</v>
      </c>
      <c r="E20" s="35">
        <v>219146</v>
      </c>
      <c r="F20" s="59">
        <v>0.83155685918865285</v>
      </c>
      <c r="G20" s="35">
        <v>18488</v>
      </c>
      <c r="H20" s="59">
        <v>7.0153337102570032E-2</v>
      </c>
      <c r="I20" s="35">
        <v>1714</v>
      </c>
      <c r="J20" s="59">
        <v>6.503830581664055E-3</v>
      </c>
      <c r="K20" s="35">
        <v>4338</v>
      </c>
      <c r="L20" s="59">
        <v>1.6460686734690005E-2</v>
      </c>
      <c r="M20" s="35">
        <v>116</v>
      </c>
      <c r="N20" s="59">
        <v>4.4016589700876914E-4</v>
      </c>
      <c r="O20" s="35">
        <v>4928</v>
      </c>
      <c r="P20" s="59">
        <v>1.8699461555682882E-2</v>
      </c>
      <c r="Q20" s="37">
        <v>44391</v>
      </c>
      <c r="R20" s="59">
        <v>0.16844314081134718</v>
      </c>
    </row>
    <row r="21" spans="1:18" x14ac:dyDescent="0.2">
      <c r="A21" s="63" t="s">
        <v>252</v>
      </c>
      <c r="C21" s="35">
        <v>261670</v>
      </c>
      <c r="D21" s="59">
        <v>0.93416899147781562</v>
      </c>
      <c r="E21" s="35">
        <v>197010</v>
      </c>
      <c r="F21" s="59">
        <v>0.75289486758130475</v>
      </c>
      <c r="G21" s="35">
        <v>31309</v>
      </c>
      <c r="H21" s="59">
        <v>0.11965070508655941</v>
      </c>
      <c r="I21" s="35">
        <v>1810</v>
      </c>
      <c r="J21" s="59">
        <v>6.9171093361868E-3</v>
      </c>
      <c r="K21" s="35">
        <v>7262</v>
      </c>
      <c r="L21" s="59">
        <v>2.77525127068445E-2</v>
      </c>
      <c r="M21" s="35">
        <v>128</v>
      </c>
      <c r="N21" s="59">
        <v>4.8916574311155272E-4</v>
      </c>
      <c r="O21" s="35">
        <v>6925</v>
      </c>
      <c r="P21" s="59">
        <v>2.6464631023808614E-2</v>
      </c>
      <c r="Q21" s="37">
        <v>64660</v>
      </c>
      <c r="R21" s="59">
        <v>0.24710513241869531</v>
      </c>
    </row>
    <row r="22" spans="1:18" x14ac:dyDescent="0.2">
      <c r="A22" s="63" t="s">
        <v>253</v>
      </c>
      <c r="C22" s="35">
        <v>266844</v>
      </c>
      <c r="D22" s="59">
        <v>0.93723299006160898</v>
      </c>
      <c r="E22" s="35">
        <v>209143</v>
      </c>
      <c r="F22" s="59">
        <v>0.78376504624424759</v>
      </c>
      <c r="G22" s="35">
        <v>25692</v>
      </c>
      <c r="H22" s="59">
        <v>9.6280973152853347E-2</v>
      </c>
      <c r="I22" s="35">
        <v>2153</v>
      </c>
      <c r="J22" s="59">
        <v>8.0683845242913461E-3</v>
      </c>
      <c r="K22" s="35">
        <v>4079</v>
      </c>
      <c r="L22" s="59">
        <v>1.528608475363883E-2</v>
      </c>
      <c r="M22" s="35">
        <v>187</v>
      </c>
      <c r="N22" s="59">
        <v>7.0078397865419497E-4</v>
      </c>
      <c r="O22" s="35">
        <v>8841</v>
      </c>
      <c r="P22" s="59">
        <v>3.3131717407923728E-2</v>
      </c>
      <c r="Q22" s="37">
        <v>57701</v>
      </c>
      <c r="R22" s="59">
        <v>0.21623495375575241</v>
      </c>
    </row>
    <row r="23" spans="1:18" x14ac:dyDescent="0.2">
      <c r="A23" s="63" t="s">
        <v>254</v>
      </c>
      <c r="C23" s="35">
        <v>271281</v>
      </c>
      <c r="D23" s="59">
        <v>0.94408749599124153</v>
      </c>
      <c r="E23" s="35">
        <v>244921</v>
      </c>
      <c r="F23" s="59">
        <v>0.90283138148266928</v>
      </c>
      <c r="G23" s="35">
        <v>2812</v>
      </c>
      <c r="H23" s="59">
        <v>1.0365635632425419E-2</v>
      </c>
      <c r="I23" s="35">
        <v>956</v>
      </c>
      <c r="J23" s="59">
        <v>3.5240212178516005E-3</v>
      </c>
      <c r="K23" s="35">
        <v>4759</v>
      </c>
      <c r="L23" s="59">
        <v>1.7542695581334485E-2</v>
      </c>
      <c r="M23" s="35">
        <v>204</v>
      </c>
      <c r="N23" s="59">
        <v>7.519877912570361E-4</v>
      </c>
      <c r="O23" s="35">
        <v>2461</v>
      </c>
      <c r="P23" s="59">
        <v>9.0717742857037535E-3</v>
      </c>
      <c r="Q23" s="37">
        <v>26360</v>
      </c>
      <c r="R23" s="59">
        <v>9.7168618517330732E-2</v>
      </c>
    </row>
    <row r="24" spans="1:18" x14ac:dyDescent="0.2">
      <c r="A24" s="63" t="s">
        <v>255</v>
      </c>
      <c r="C24" s="35">
        <v>268530</v>
      </c>
      <c r="D24" s="59">
        <v>0.92471977060291211</v>
      </c>
      <c r="E24" s="35">
        <v>183561</v>
      </c>
      <c r="F24" s="59">
        <v>0.68357725393810742</v>
      </c>
      <c r="G24" s="35">
        <v>36746</v>
      </c>
      <c r="H24" s="59">
        <v>0.13684132126764234</v>
      </c>
      <c r="I24" s="35">
        <v>2062</v>
      </c>
      <c r="J24" s="59">
        <v>7.6788440770118793E-3</v>
      </c>
      <c r="K24" s="35">
        <v>16672</v>
      </c>
      <c r="L24" s="59">
        <v>6.2086172867091199E-2</v>
      </c>
      <c r="M24" s="35">
        <v>212</v>
      </c>
      <c r="N24" s="59">
        <v>7.8948348415447064E-4</v>
      </c>
      <c r="O24" s="35">
        <v>9062</v>
      </c>
      <c r="P24" s="59">
        <v>3.3746694968904777E-2</v>
      </c>
      <c r="Q24" s="37">
        <v>84969</v>
      </c>
      <c r="R24" s="59">
        <v>0.31642274606189252</v>
      </c>
    </row>
    <row r="25" spans="1:18" x14ac:dyDescent="0.2">
      <c r="A25" s="63" t="s">
        <v>256</v>
      </c>
      <c r="C25" s="35">
        <v>272767</v>
      </c>
      <c r="D25" s="59">
        <v>0.94273867439976244</v>
      </c>
      <c r="E25" s="35">
        <v>236619</v>
      </c>
      <c r="F25" s="59">
        <v>0.86747663756979398</v>
      </c>
      <c r="G25" s="35">
        <v>10200</v>
      </c>
      <c r="H25" s="59">
        <v>3.7394552860133372E-2</v>
      </c>
      <c r="I25" s="35">
        <v>1283</v>
      </c>
      <c r="J25" s="59">
        <v>4.7036481685834427E-3</v>
      </c>
      <c r="K25" s="35">
        <v>4914</v>
      </c>
      <c r="L25" s="59">
        <v>1.8015375760264254E-2</v>
      </c>
      <c r="M25" s="35">
        <v>135</v>
      </c>
      <c r="N25" s="59">
        <v>4.9492790550176519E-4</v>
      </c>
      <c r="O25" s="35">
        <v>3997</v>
      </c>
      <c r="P25" s="59">
        <v>1.4653532135485597E-2</v>
      </c>
      <c r="Q25" s="37">
        <v>36148</v>
      </c>
      <c r="R25" s="59">
        <v>0.13252336243020599</v>
      </c>
    </row>
    <row r="26" spans="1:18" x14ac:dyDescent="0.2">
      <c r="A26" s="63" t="s">
        <v>257</v>
      </c>
      <c r="C26" s="35">
        <v>260024</v>
      </c>
      <c r="D26" s="59">
        <v>0.95085838230317199</v>
      </c>
      <c r="E26" s="35">
        <v>237351</v>
      </c>
      <c r="F26" s="59">
        <v>0.91280420268898255</v>
      </c>
      <c r="G26" s="35">
        <v>4788</v>
      </c>
      <c r="H26" s="59">
        <v>1.8413684890625479E-2</v>
      </c>
      <c r="I26" s="35">
        <v>1155</v>
      </c>
      <c r="J26" s="59">
        <v>4.4418976709842172E-3</v>
      </c>
      <c r="K26" s="35">
        <v>1277</v>
      </c>
      <c r="L26" s="59">
        <v>4.9110851306033293E-3</v>
      </c>
      <c r="M26" s="35">
        <v>100</v>
      </c>
      <c r="N26" s="59">
        <v>3.8457988493369844E-4</v>
      </c>
      <c r="O26" s="35">
        <v>2575</v>
      </c>
      <c r="P26" s="59">
        <v>9.9029320370427349E-3</v>
      </c>
      <c r="Q26" s="37">
        <v>22673</v>
      </c>
      <c r="R26" s="59">
        <v>8.7195797311017439E-2</v>
      </c>
    </row>
    <row r="27" spans="1:18" x14ac:dyDescent="0.2">
      <c r="A27" s="63" t="s">
        <v>258</v>
      </c>
      <c r="C27" s="35">
        <v>279205</v>
      </c>
      <c r="D27" s="59">
        <v>0.93634784477355359</v>
      </c>
      <c r="E27" s="35">
        <v>217732</v>
      </c>
      <c r="F27" s="59">
        <v>0.77982844146773878</v>
      </c>
      <c r="G27" s="35">
        <v>18503</v>
      </c>
      <c r="H27" s="59">
        <v>6.6270303182249607E-2</v>
      </c>
      <c r="I27" s="35">
        <v>2493</v>
      </c>
      <c r="J27" s="59">
        <v>8.9289231926362352E-3</v>
      </c>
      <c r="K27" s="35">
        <v>9705</v>
      </c>
      <c r="L27" s="59">
        <v>3.4759406171092924E-2</v>
      </c>
      <c r="M27" s="35">
        <v>148</v>
      </c>
      <c r="N27" s="59">
        <v>5.3007646711197864E-4</v>
      </c>
      <c r="O27" s="35">
        <v>12852</v>
      </c>
      <c r="P27" s="59">
        <v>4.6030694292723981E-2</v>
      </c>
      <c r="Q27" s="37">
        <v>61473</v>
      </c>
      <c r="R27" s="59">
        <v>0.22017155853226125</v>
      </c>
    </row>
    <row r="28" spans="1:18" x14ac:dyDescent="0.2">
      <c r="A28" s="63" t="s">
        <v>259</v>
      </c>
      <c r="C28" s="35">
        <v>227990</v>
      </c>
      <c r="D28" s="59">
        <v>0.94290977674459409</v>
      </c>
      <c r="E28" s="35">
        <v>136391</v>
      </c>
      <c r="F28" s="59">
        <v>0.59823237861309708</v>
      </c>
      <c r="G28" s="35">
        <v>71406</v>
      </c>
      <c r="H28" s="59">
        <v>0.3131979472783894</v>
      </c>
      <c r="I28" s="35">
        <v>1862</v>
      </c>
      <c r="J28" s="59">
        <v>8.1670248695118203E-3</v>
      </c>
      <c r="K28" s="35">
        <v>1496</v>
      </c>
      <c r="L28" s="59">
        <v>6.5616913022500988E-3</v>
      </c>
      <c r="M28" s="35">
        <v>103</v>
      </c>
      <c r="N28" s="59">
        <v>4.5177420062283432E-4</v>
      </c>
      <c r="O28" s="35">
        <v>3716</v>
      </c>
      <c r="P28" s="59">
        <v>1.6298960480722838E-2</v>
      </c>
      <c r="Q28" s="37">
        <v>91599</v>
      </c>
      <c r="R28" s="59">
        <v>0.40176762138690292</v>
      </c>
    </row>
    <row r="29" spans="1:18" x14ac:dyDescent="0.2">
      <c r="A29" s="63" t="s">
        <v>260</v>
      </c>
      <c r="C29" s="35">
        <v>282092</v>
      </c>
      <c r="D29" s="59">
        <v>0.93142308183145928</v>
      </c>
      <c r="E29" s="35">
        <v>226875</v>
      </c>
      <c r="F29" s="59">
        <v>0.80425889426144659</v>
      </c>
      <c r="G29" s="35">
        <v>12444</v>
      </c>
      <c r="H29" s="59">
        <v>4.4113268011854286E-2</v>
      </c>
      <c r="I29" s="35">
        <v>1994</v>
      </c>
      <c r="J29" s="59">
        <v>7.0686159125391713E-3</v>
      </c>
      <c r="K29" s="35">
        <v>5840</v>
      </c>
      <c r="L29" s="59">
        <v>2.0702465862200984E-2</v>
      </c>
      <c r="M29" s="35">
        <v>157</v>
      </c>
      <c r="N29" s="59">
        <v>5.5655601718588264E-4</v>
      </c>
      <c r="O29" s="35">
        <v>15437</v>
      </c>
      <c r="P29" s="59">
        <v>5.4723281766232292E-2</v>
      </c>
      <c r="Q29" s="37">
        <v>55217</v>
      </c>
      <c r="R29" s="59">
        <v>0.19574110573855338</v>
      </c>
    </row>
    <row r="30" spans="1:18" x14ac:dyDescent="0.2">
      <c r="A30" s="63" t="s">
        <v>261</v>
      </c>
      <c r="C30" s="35">
        <v>292766</v>
      </c>
      <c r="D30" s="59">
        <v>0.93542966054801446</v>
      </c>
      <c r="E30" s="35">
        <v>202305</v>
      </c>
      <c r="F30" s="59">
        <v>0.69101261758537535</v>
      </c>
      <c r="G30" s="35">
        <v>40445</v>
      </c>
      <c r="H30" s="59">
        <v>0.13814787236222786</v>
      </c>
      <c r="I30" s="35">
        <v>2626</v>
      </c>
      <c r="J30" s="59">
        <v>8.9696207892993041E-3</v>
      </c>
      <c r="K30" s="35">
        <v>8385</v>
      </c>
      <c r="L30" s="59">
        <v>2.8640620837119064E-2</v>
      </c>
      <c r="M30" s="35">
        <v>212</v>
      </c>
      <c r="N30" s="59">
        <v>7.2412780172561024E-4</v>
      </c>
      <c r="O30" s="35">
        <v>19889</v>
      </c>
      <c r="P30" s="59">
        <v>6.7934801172267273E-2</v>
      </c>
      <c r="Q30" s="37">
        <v>90461</v>
      </c>
      <c r="R30" s="59">
        <v>0.30898738241462465</v>
      </c>
    </row>
    <row r="31" spans="1:18" x14ac:dyDescent="0.2">
      <c r="A31" s="63" t="s">
        <v>262</v>
      </c>
      <c r="C31" s="35">
        <v>296200</v>
      </c>
      <c r="D31" s="59">
        <v>0.93638419986495602</v>
      </c>
      <c r="E31" s="35">
        <v>248796</v>
      </c>
      <c r="F31" s="59">
        <v>0.83995948683322075</v>
      </c>
      <c r="G31" s="35">
        <v>5826</v>
      </c>
      <c r="H31" s="59">
        <v>1.9669142471303174E-2</v>
      </c>
      <c r="I31" s="35">
        <v>1724</v>
      </c>
      <c r="J31" s="59">
        <v>5.8203916272788654E-3</v>
      </c>
      <c r="K31" s="35">
        <v>8321</v>
      </c>
      <c r="L31" s="59">
        <v>2.8092505064145849E-2</v>
      </c>
      <c r="M31" s="35">
        <v>186</v>
      </c>
      <c r="N31" s="59">
        <v>6.2795408507765023E-4</v>
      </c>
      <c r="O31" s="35">
        <v>12504</v>
      </c>
      <c r="P31" s="59">
        <v>4.221471978392978E-2</v>
      </c>
      <c r="Q31" s="37">
        <v>47404</v>
      </c>
      <c r="R31" s="59">
        <v>0.1600405131667792</v>
      </c>
    </row>
    <row r="32" spans="1:18" x14ac:dyDescent="0.2">
      <c r="A32" s="63" t="s">
        <v>263</v>
      </c>
      <c r="C32" s="35">
        <v>245798</v>
      </c>
      <c r="D32" s="59">
        <v>0.94391329465658802</v>
      </c>
      <c r="E32" s="35">
        <v>222967</v>
      </c>
      <c r="F32" s="59">
        <v>0.90711478531151601</v>
      </c>
      <c r="G32" s="35">
        <v>3244</v>
      </c>
      <c r="H32" s="59">
        <v>1.3197829111709615E-2</v>
      </c>
      <c r="I32" s="35">
        <v>1139</v>
      </c>
      <c r="J32" s="59">
        <v>4.6338863619720255E-3</v>
      </c>
      <c r="K32" s="35">
        <v>1155</v>
      </c>
      <c r="L32" s="59">
        <v>4.6989804636327391E-3</v>
      </c>
      <c r="M32" s="35">
        <v>59</v>
      </c>
      <c r="N32" s="59">
        <v>2.4003449987388019E-4</v>
      </c>
      <c r="O32" s="35">
        <v>3448</v>
      </c>
      <c r="P32" s="59">
        <v>1.4027778907883709E-2</v>
      </c>
      <c r="Q32" s="37">
        <v>22831</v>
      </c>
      <c r="R32" s="59">
        <v>9.2885214688484041E-2</v>
      </c>
    </row>
    <row r="33" spans="1:18" x14ac:dyDescent="0.2">
      <c r="A33" s="63" t="s">
        <v>264</v>
      </c>
      <c r="C33" s="35">
        <v>259184</v>
      </c>
      <c r="D33" s="59">
        <v>0.94226881288968456</v>
      </c>
      <c r="E33" s="35">
        <v>196355</v>
      </c>
      <c r="F33" s="59">
        <v>0.75758920303722455</v>
      </c>
      <c r="G33" s="35">
        <v>36772</v>
      </c>
      <c r="H33" s="59">
        <v>0.14187604173097104</v>
      </c>
      <c r="I33" s="35">
        <v>1414</v>
      </c>
      <c r="J33" s="59">
        <v>5.4555836780048154E-3</v>
      </c>
      <c r="K33" s="35">
        <v>2973</v>
      </c>
      <c r="L33" s="59">
        <v>1.1470615470090746E-2</v>
      </c>
      <c r="M33" s="35">
        <v>141</v>
      </c>
      <c r="N33" s="59">
        <v>5.4401506265818877E-4</v>
      </c>
      <c r="O33" s="35">
        <v>6566</v>
      </c>
      <c r="P33" s="59">
        <v>2.533335391073523E-2</v>
      </c>
      <c r="Q33" s="37">
        <v>62829</v>
      </c>
      <c r="R33" s="59">
        <v>0.24241079696277548</v>
      </c>
    </row>
    <row r="34" spans="1:18" x14ac:dyDescent="0.2">
      <c r="A34" s="63" t="s">
        <v>265</v>
      </c>
      <c r="C34" s="35">
        <v>243339</v>
      </c>
      <c r="D34" s="59">
        <v>0.95159016844813193</v>
      </c>
      <c r="E34" s="35">
        <v>215069</v>
      </c>
      <c r="F34" s="59">
        <v>0.88382462326219802</v>
      </c>
      <c r="G34" s="35">
        <v>7686</v>
      </c>
      <c r="H34" s="59">
        <v>3.1585565815590598E-2</v>
      </c>
      <c r="I34" s="35">
        <v>3344</v>
      </c>
      <c r="J34" s="59">
        <v>1.3742145730852843E-2</v>
      </c>
      <c r="K34" s="35">
        <v>2034</v>
      </c>
      <c r="L34" s="59">
        <v>8.3587094547113282E-3</v>
      </c>
      <c r="M34" s="35">
        <v>144</v>
      </c>
      <c r="N34" s="59">
        <v>5.9176704104151002E-4</v>
      </c>
      <c r="O34" s="35">
        <v>3282</v>
      </c>
      <c r="P34" s="59">
        <v>1.3487357143737749E-2</v>
      </c>
      <c r="Q34" s="37">
        <v>28270</v>
      </c>
      <c r="R34" s="59">
        <v>0.116175376737802</v>
      </c>
    </row>
    <row r="35" spans="1:18" x14ac:dyDescent="0.2">
      <c r="A35" s="63" t="s">
        <v>266</v>
      </c>
      <c r="C35" s="35">
        <v>252461</v>
      </c>
      <c r="D35" s="59">
        <v>0.93575641386194297</v>
      </c>
      <c r="E35" s="35">
        <v>200802</v>
      </c>
      <c r="F35" s="59">
        <v>0.79537829605364785</v>
      </c>
      <c r="G35" s="35">
        <v>24934</v>
      </c>
      <c r="H35" s="59">
        <v>9.8763769453499753E-2</v>
      </c>
      <c r="I35" s="35">
        <v>2348</v>
      </c>
      <c r="J35" s="59">
        <v>9.300446405583437E-3</v>
      </c>
      <c r="K35" s="35">
        <v>1496</v>
      </c>
      <c r="L35" s="59">
        <v>5.9256677268964318E-3</v>
      </c>
      <c r="M35" s="35">
        <v>146</v>
      </c>
      <c r="N35" s="59">
        <v>5.7830714446983889E-4</v>
      </c>
      <c r="O35" s="35">
        <v>6516</v>
      </c>
      <c r="P35" s="59">
        <v>2.5809927077845688E-2</v>
      </c>
      <c r="Q35" s="37">
        <v>51659</v>
      </c>
      <c r="R35" s="59">
        <v>0.20462170394635212</v>
      </c>
    </row>
    <row r="36" spans="1:18" x14ac:dyDescent="0.2">
      <c r="A36" s="63" t="s">
        <v>267</v>
      </c>
      <c r="C36" s="35">
        <v>253223</v>
      </c>
      <c r="D36" s="59">
        <v>0.95355872096926442</v>
      </c>
      <c r="E36" s="35">
        <v>232680</v>
      </c>
      <c r="F36" s="59">
        <v>0.91887387796527176</v>
      </c>
      <c r="G36" s="35">
        <v>2625</v>
      </c>
      <c r="H36" s="59">
        <v>1.0366356926503516E-2</v>
      </c>
      <c r="I36" s="35">
        <v>2741</v>
      </c>
      <c r="J36" s="59">
        <v>1.0824451175446148E-2</v>
      </c>
      <c r="K36" s="35">
        <v>1106</v>
      </c>
      <c r="L36" s="59">
        <v>4.3676917183668148E-3</v>
      </c>
      <c r="M36" s="35">
        <v>112</v>
      </c>
      <c r="N36" s="59">
        <v>4.4229789553081674E-4</v>
      </c>
      <c r="O36" s="35">
        <v>2199</v>
      </c>
      <c r="P36" s="59">
        <v>8.6840452881452312E-3</v>
      </c>
      <c r="Q36" s="37">
        <v>20543</v>
      </c>
      <c r="R36" s="59">
        <v>8.1126122034728285E-2</v>
      </c>
    </row>
    <row r="37" spans="1:18" x14ac:dyDescent="0.2">
      <c r="A37" s="63" t="s">
        <v>268</v>
      </c>
      <c r="C37" s="35">
        <v>243638</v>
      </c>
      <c r="D37" s="59">
        <v>0.95454732020456567</v>
      </c>
      <c r="E37" s="35">
        <v>225159</v>
      </c>
      <c r="F37" s="59">
        <v>0.92415386762327711</v>
      </c>
      <c r="G37" s="35">
        <v>1713</v>
      </c>
      <c r="H37" s="59">
        <v>7.0309229266370598E-3</v>
      </c>
      <c r="I37" s="35">
        <v>1348</v>
      </c>
      <c r="J37" s="59">
        <v>5.5327986603075051E-3</v>
      </c>
      <c r="K37" s="35">
        <v>2462</v>
      </c>
      <c r="L37" s="59">
        <v>1.01051560101462E-2</v>
      </c>
      <c r="M37" s="35">
        <v>160</v>
      </c>
      <c r="N37" s="59">
        <v>6.5671200715816083E-4</v>
      </c>
      <c r="O37" s="35">
        <v>1722</v>
      </c>
      <c r="P37" s="59">
        <v>7.0678629770397064E-3</v>
      </c>
      <c r="Q37" s="37">
        <v>18479</v>
      </c>
      <c r="R37" s="59">
        <v>7.5846132376722844E-2</v>
      </c>
    </row>
    <row r="38" spans="1:18" x14ac:dyDescent="0.2">
      <c r="A38" s="63" t="s">
        <v>269</v>
      </c>
      <c r="C38" s="35">
        <v>257372</v>
      </c>
      <c r="D38" s="59">
        <v>0.94246848919074344</v>
      </c>
      <c r="E38" s="35">
        <v>223472</v>
      </c>
      <c r="F38" s="59">
        <v>0.86828404022193562</v>
      </c>
      <c r="G38" s="35">
        <v>3872</v>
      </c>
      <c r="H38" s="59">
        <v>1.5044371571111076E-2</v>
      </c>
      <c r="I38" s="35">
        <v>11323</v>
      </c>
      <c r="J38" s="59">
        <v>4.3994684736490375E-2</v>
      </c>
      <c r="K38" s="35">
        <v>1644</v>
      </c>
      <c r="L38" s="59">
        <v>6.3876412352548064E-3</v>
      </c>
      <c r="M38" s="35">
        <v>221</v>
      </c>
      <c r="N38" s="59">
        <v>8.586792658098006E-4</v>
      </c>
      <c r="O38" s="35">
        <v>2033</v>
      </c>
      <c r="P38" s="59">
        <v>7.8990721601417402E-3</v>
      </c>
      <c r="Q38" s="37">
        <v>33900</v>
      </c>
      <c r="R38" s="59">
        <v>0.13171595977806444</v>
      </c>
    </row>
    <row r="39" spans="1:18" x14ac:dyDescent="0.2">
      <c r="A39" s="63" t="s">
        <v>270</v>
      </c>
      <c r="C39" s="35">
        <v>248650</v>
      </c>
      <c r="D39" s="59">
        <v>0.95236678061532276</v>
      </c>
      <c r="E39" s="35">
        <v>224520</v>
      </c>
      <c r="F39" s="59">
        <v>0.90295596219585761</v>
      </c>
      <c r="G39" s="35">
        <v>2859</v>
      </c>
      <c r="H39" s="59">
        <v>1.1498089684295195E-2</v>
      </c>
      <c r="I39" s="35">
        <v>5932</v>
      </c>
      <c r="J39" s="59">
        <v>2.3856826865071387E-2</v>
      </c>
      <c r="K39" s="35">
        <v>1925</v>
      </c>
      <c r="L39" s="59">
        <v>7.7418057510557012E-3</v>
      </c>
      <c r="M39" s="35">
        <v>146</v>
      </c>
      <c r="N39" s="59">
        <v>5.8717072189825052E-4</v>
      </c>
      <c r="O39" s="35">
        <v>1424</v>
      </c>
      <c r="P39" s="59">
        <v>5.726925397144581E-3</v>
      </c>
      <c r="Q39" s="37">
        <v>24130</v>
      </c>
      <c r="R39" s="59">
        <v>9.7044037804142363E-2</v>
      </c>
    </row>
    <row r="40" spans="1:18" x14ac:dyDescent="0.2">
      <c r="C40" s="15"/>
      <c r="D40" s="12"/>
      <c r="E40" s="15"/>
      <c r="F40" s="12"/>
      <c r="G40" s="15"/>
      <c r="H40" s="12"/>
      <c r="I40" s="15"/>
      <c r="J40" s="12"/>
      <c r="K40" s="15"/>
      <c r="L40" s="12"/>
      <c r="M40" s="15"/>
      <c r="N40" s="12"/>
      <c r="O40" s="15"/>
      <c r="P40" s="12"/>
    </row>
    <row r="41" spans="1:18" x14ac:dyDescent="0.2">
      <c r="A41" s="72" t="s">
        <v>272</v>
      </c>
      <c r="B41" s="5"/>
      <c r="C41" s="15">
        <f>SUM(C2:C39)</f>
        <v>10077331</v>
      </c>
      <c r="D41" s="12">
        <f>F41+H41+J41+L41+N41+P41+R90+T90</f>
        <v>0.94417539723563715</v>
      </c>
      <c r="E41" s="15">
        <f>SUM(E2:E39)</f>
        <v>7444974</v>
      </c>
      <c r="F41" s="12">
        <f>E41/C41</f>
        <v>0.73878430707495868</v>
      </c>
      <c r="G41" s="15">
        <f>SUM(G2:G39)</f>
        <v>1405371</v>
      </c>
      <c r="H41" s="12">
        <f>G41/C41</f>
        <v>0.13945865229593035</v>
      </c>
      <c r="I41" s="15">
        <f>SUM(I2:I39)</f>
        <v>77765</v>
      </c>
      <c r="J41" s="12">
        <f>I41/C41</f>
        <v>7.716825020434478E-3</v>
      </c>
      <c r="K41" s="15">
        <f>SUM(K2:K39)</f>
        <v>342484</v>
      </c>
      <c r="L41" s="12">
        <f>K41/C41</f>
        <v>3.3985586064405347E-2</v>
      </c>
      <c r="M41" s="15">
        <f>SUM(M2:M39)</f>
        <v>5533</v>
      </c>
      <c r="N41" s="12">
        <f>M41/C41</f>
        <v>5.4905410966455304E-4</v>
      </c>
      <c r="O41" s="15">
        <f>SUM(O2:O39)</f>
        <v>238641</v>
      </c>
      <c r="P41" s="12">
        <f>O41/C41</f>
        <v>2.3680972670243737E-2</v>
      </c>
      <c r="Q41" s="15">
        <f>SUM(Q2:Q39)</f>
        <v>2632357</v>
      </c>
      <c r="R41" s="59">
        <f t="shared" ref="R41" si="0">Q41/$C41</f>
        <v>0.26121569292504138</v>
      </c>
    </row>
    <row r="42" spans="1:18" x14ac:dyDescent="0.2">
      <c r="A42" s="72"/>
      <c r="B42" s="5"/>
      <c r="C42" s="15"/>
      <c r="D42" s="12"/>
      <c r="E42" s="15"/>
      <c r="F42" s="12"/>
      <c r="G42" s="15"/>
      <c r="H42" s="12"/>
      <c r="I42" s="15"/>
      <c r="J42" s="12"/>
      <c r="K42" s="15"/>
      <c r="L42" s="12"/>
      <c r="M42" s="15"/>
      <c r="N42" s="12"/>
      <c r="O42" s="15"/>
      <c r="P42" s="12"/>
      <c r="Q42" s="15"/>
      <c r="R42" s="12"/>
    </row>
    <row r="43" spans="1:18" x14ac:dyDescent="0.2">
      <c r="A43" s="72"/>
      <c r="B43" s="5"/>
      <c r="C43" s="15"/>
      <c r="D43" s="12"/>
      <c r="E43" s="15"/>
      <c r="F43" s="12"/>
      <c r="G43" s="15"/>
      <c r="H43" s="12"/>
      <c r="I43" s="15"/>
      <c r="J43" s="12"/>
      <c r="K43" s="15"/>
      <c r="L43" s="12"/>
      <c r="M43" s="15"/>
      <c r="N43" s="12"/>
      <c r="O43" s="15"/>
      <c r="P43" s="12"/>
      <c r="Q43" s="15"/>
      <c r="R43" s="12"/>
    </row>
    <row r="44" spans="1:18" x14ac:dyDescent="0.2">
      <c r="A44" s="72" t="s">
        <v>161</v>
      </c>
      <c r="B44" s="5"/>
      <c r="C44" s="15"/>
      <c r="D44" s="12"/>
      <c r="E44" s="15"/>
      <c r="F44" s="15">
        <f>COUNTIF(F$2:F$39,("&gt;90%"))</f>
        <v>6</v>
      </c>
      <c r="G44" s="15"/>
      <c r="H44" s="15">
        <f>COUNTIF(H$2:H$39,("&gt;90%"))</f>
        <v>0</v>
      </c>
      <c r="I44" s="15"/>
      <c r="J44" s="15">
        <f>COUNTIF(J$2:J$39,("&gt;90%"))</f>
        <v>0</v>
      </c>
      <c r="K44" s="15"/>
      <c r="L44" s="15">
        <f>COUNTIF(L$2:L$39,("&gt;90%"))</f>
        <v>0</v>
      </c>
      <c r="M44" s="15"/>
      <c r="N44" s="15">
        <f>COUNTIF(N$2:N$39,("&gt;90%"))</f>
        <v>0</v>
      </c>
      <c r="O44" s="15"/>
      <c r="P44" s="15">
        <f>COUNTIF(P$2:P$39,("&gt;90%"))</f>
        <v>0</v>
      </c>
      <c r="Q44" s="15"/>
      <c r="R44" s="15">
        <f>COUNTIF(R$2:R$39,("&gt;90%"))</f>
        <v>0</v>
      </c>
    </row>
    <row r="45" spans="1:18" x14ac:dyDescent="0.2">
      <c r="A45" s="72" t="s">
        <v>162</v>
      </c>
      <c r="B45" s="5"/>
      <c r="C45" s="15"/>
      <c r="D45" s="12"/>
      <c r="E45" s="15"/>
      <c r="F45" s="15">
        <f>COUNTIF(F$2:F$39,("&gt;80%"))-(F44)</f>
        <v>11</v>
      </c>
      <c r="G45" s="15"/>
      <c r="H45" s="15">
        <f>COUNTIF(H$2:H$39,("&gt;80%"))-(H44)</f>
        <v>0</v>
      </c>
      <c r="I45" s="15"/>
      <c r="J45" s="15">
        <f>COUNTIF(J$2:J$39,("&gt;80%"))-(J44)</f>
        <v>0</v>
      </c>
      <c r="K45" s="15"/>
      <c r="L45" s="15">
        <f>COUNTIF(L$2:L$39,("&gt;80%"))-(L44)</f>
        <v>0</v>
      </c>
      <c r="M45" s="15"/>
      <c r="N45" s="15">
        <f>COUNTIF(N$2:N$39,("&gt;80%"))-(N44)</f>
        <v>0</v>
      </c>
      <c r="O45" s="15"/>
      <c r="P45" s="15">
        <f>COUNTIF(P$2:P$39,("&gt;80%"))-(P44)</f>
        <v>0</v>
      </c>
      <c r="Q45" s="15"/>
      <c r="R45" s="15">
        <f>COUNTIF(R$2:R$39,("&gt;80%"))-(R44)</f>
        <v>0</v>
      </c>
    </row>
    <row r="46" spans="1:18" x14ac:dyDescent="0.2">
      <c r="A46" s="72" t="s">
        <v>163</v>
      </c>
      <c r="B46" s="5"/>
      <c r="C46" s="15"/>
      <c r="D46" s="12"/>
      <c r="E46" s="15"/>
      <c r="F46" s="15">
        <f>COUNTIF(F$2:F$39,("&gt;70%"))-(SUM(F44:F$45))</f>
        <v>8</v>
      </c>
      <c r="G46" s="15"/>
      <c r="H46" s="15">
        <f>COUNTIF(H$2:H$39,("&gt;70%"))-(SUM(H44:H$45))</f>
        <v>0</v>
      </c>
      <c r="I46" s="15"/>
      <c r="J46" s="15">
        <f>COUNTIF(J$2:J$39,("&gt;70%"))-(SUM(J44:J$45))</f>
        <v>0</v>
      </c>
      <c r="K46" s="15"/>
      <c r="L46" s="15">
        <f>COUNTIF(L$2:L$39,("&gt;70%"))-(SUM(L44:L$45))</f>
        <v>0</v>
      </c>
      <c r="M46" s="15"/>
      <c r="N46" s="15">
        <f>COUNTIF(N$2:N$39,("&gt;70%"))-(SUM(N44:N$45))</f>
        <v>0</v>
      </c>
      <c r="O46" s="15"/>
      <c r="P46" s="15">
        <f>COUNTIF(P$2:P$39,("&gt;70%"))-(SUM(P44:P$45))</f>
        <v>0</v>
      </c>
      <c r="Q46" s="15"/>
      <c r="R46" s="15">
        <f>COUNTIF(R$2:R$39,("&gt;70%"))-(SUM(R44:R$45))</f>
        <v>0</v>
      </c>
    </row>
    <row r="47" spans="1:18" x14ac:dyDescent="0.2">
      <c r="A47" s="72" t="s">
        <v>164</v>
      </c>
      <c r="B47" s="5"/>
      <c r="C47" s="15"/>
      <c r="D47" s="12"/>
      <c r="E47" s="15"/>
      <c r="F47" s="15">
        <f>COUNTIF(F$2:F$39,("&gt;65%"))-(SUM(F$44:F46))</f>
        <v>4</v>
      </c>
      <c r="G47" s="15"/>
      <c r="H47" s="15">
        <f>COUNTIF(H$2:H$39,("&gt;65%"))-(SUM(H$44:H46))</f>
        <v>0</v>
      </c>
      <c r="I47" s="15"/>
      <c r="J47" s="15">
        <f>COUNTIF(J$2:J$39,("&gt;65%"))-(SUM(J$44:J46))</f>
        <v>0</v>
      </c>
      <c r="K47" s="15"/>
      <c r="L47" s="15">
        <f>COUNTIF(L$2:L$39,("&gt;65%"))-(SUM(L$44:L46))</f>
        <v>0</v>
      </c>
      <c r="M47" s="15"/>
      <c r="N47" s="15">
        <f>COUNTIF(N$2:N$39,("&gt;65%"))-(SUM(N$44:N46))</f>
        <v>0</v>
      </c>
      <c r="O47" s="15"/>
      <c r="P47" s="15">
        <f>COUNTIF(P$2:P$39,("&gt;65%"))-(SUM(P$44:P46))</f>
        <v>0</v>
      </c>
      <c r="Q47" s="15"/>
      <c r="R47" s="15">
        <f>COUNTIF(R$2:R$39,("&gt;65%"))-(SUM(R$44:R46))</f>
        <v>1</v>
      </c>
    </row>
    <row r="48" spans="1:18" x14ac:dyDescent="0.2">
      <c r="A48" s="72" t="s">
        <v>165</v>
      </c>
      <c r="B48" s="5"/>
      <c r="C48" s="15"/>
      <c r="D48" s="12"/>
      <c r="E48" s="15"/>
      <c r="F48" s="15">
        <f>COUNTIF(F$2:F$39,("&gt;60%"))-(SUM(F$44:F47))</f>
        <v>2</v>
      </c>
      <c r="G48" s="15"/>
      <c r="H48" s="15">
        <f>COUNTIF(H$2:H$39,("&gt;60%"))-(SUM(H$44:H47))</f>
        <v>0</v>
      </c>
      <c r="I48" s="15"/>
      <c r="J48" s="15">
        <f>COUNTIF(J$2:J$39,("&gt;60%"))-(SUM(J$44:J47))</f>
        <v>0</v>
      </c>
      <c r="K48" s="15"/>
      <c r="L48" s="15">
        <f>COUNTIF(L$2:L$39,("&gt;60%"))-(SUM(L$44:L47))</f>
        <v>0</v>
      </c>
      <c r="M48" s="15"/>
      <c r="N48" s="15">
        <f>COUNTIF(N$2:N$39,("&gt;60%"))-(SUM(N$44:N47))</f>
        <v>0</v>
      </c>
      <c r="O48" s="15"/>
      <c r="P48" s="15">
        <f>COUNTIF(P$2:P$39,("&gt;60%"))-(SUM(P$44:P47))</f>
        <v>0</v>
      </c>
      <c r="Q48" s="15"/>
      <c r="R48" s="15">
        <f>COUNTIF(R$2:R$39,("&gt;60%"))-(SUM(R$44:R47))</f>
        <v>2</v>
      </c>
    </row>
    <row r="49" spans="1:18" x14ac:dyDescent="0.2">
      <c r="A49" s="72" t="s">
        <v>166</v>
      </c>
      <c r="B49" s="5"/>
      <c r="C49" s="15"/>
      <c r="D49" s="12"/>
      <c r="E49" s="15"/>
      <c r="F49" s="15">
        <f>COUNTIF(F$2:F$39,("&gt;55%"))-(SUM(F$44:F48))</f>
        <v>1</v>
      </c>
      <c r="G49" s="15"/>
      <c r="H49" s="15">
        <f>COUNTIF(H$2:H$39,("&gt;55%"))-(SUM(H$44:H48))</f>
        <v>0</v>
      </c>
      <c r="I49" s="15"/>
      <c r="J49" s="15">
        <f>COUNTIF(J$2:J$39,("&gt;55%"))-(SUM(J$44:J48))</f>
        <v>0</v>
      </c>
      <c r="K49" s="15"/>
      <c r="L49" s="15">
        <f>COUNTIF(L$2:L$39,("&gt;55%"))-(SUM(L$44:L48))</f>
        <v>0</v>
      </c>
      <c r="M49" s="15"/>
      <c r="N49" s="15">
        <f>COUNTIF(N$2:N$39,("&gt;55%"))-(SUM(N$44:N48))</f>
        <v>0</v>
      </c>
      <c r="O49" s="15"/>
      <c r="P49" s="15">
        <f>COUNTIF(P$2:P$39,("&gt;55%"))-(SUM(P$44:P48))</f>
        <v>0</v>
      </c>
      <c r="Q49" s="15"/>
      <c r="R49" s="15">
        <f>COUNTIF(R$2:R$39,("&gt;55%"))-(SUM(R$44:R48))</f>
        <v>2</v>
      </c>
    </row>
    <row r="50" spans="1:18" ht="13.5" thickBot="1" x14ac:dyDescent="0.25">
      <c r="A50" s="73" t="s">
        <v>167</v>
      </c>
      <c r="B50" s="31"/>
      <c r="C50" s="32"/>
      <c r="D50" s="33"/>
      <c r="E50" s="32"/>
      <c r="F50" s="32">
        <f>COUNTIF(F$2:F$39,("&gt;50%"))-(SUM(F$44:F49))</f>
        <v>1</v>
      </c>
      <c r="G50" s="32"/>
      <c r="H50" s="32">
        <f>COUNTIF(H$2:H$39,("&gt;50%"))-(SUM(H$44:H49))</f>
        <v>2</v>
      </c>
      <c r="I50" s="32"/>
      <c r="J50" s="32">
        <f>COUNTIF(J$2:J$39,("&gt;50%"))-(SUM(J$44:J49))</f>
        <v>0</v>
      </c>
      <c r="K50" s="32"/>
      <c r="L50" s="32">
        <f>COUNTIF(L$2:L$39,("&gt;50%"))-(SUM(L$44:L49))</f>
        <v>0</v>
      </c>
      <c r="M50" s="32"/>
      <c r="N50" s="32">
        <f>COUNTIF(N$2:N$39,("&gt;50%"))-(SUM(N$44:N49))</f>
        <v>0</v>
      </c>
      <c r="O50" s="32"/>
      <c r="P50" s="32">
        <f>COUNTIF(P$2:P$39,("&gt;50%"))-(SUM(P$44:P49))</f>
        <v>0</v>
      </c>
      <c r="Q50" s="32"/>
      <c r="R50" s="32">
        <f>COUNTIF(R$2:R$39,("&gt;50%"))-(SUM(R$44:R49))</f>
        <v>0</v>
      </c>
    </row>
    <row r="51" spans="1:18" ht="13.5" thickTop="1" x14ac:dyDescent="0.2">
      <c r="A51" s="72" t="s">
        <v>168</v>
      </c>
      <c r="B51" s="5"/>
      <c r="C51" s="15"/>
      <c r="D51" s="12"/>
      <c r="E51" s="15"/>
      <c r="F51" s="15">
        <f>COUNTIF(F$2:F$39,("&gt;45%"))-(SUM(F$44:F50))</f>
        <v>0</v>
      </c>
      <c r="G51" s="15"/>
      <c r="H51" s="15">
        <f>COUNTIF(H$2:H$39,("&gt;45%"))-(SUM(H$44:H50))</f>
        <v>3</v>
      </c>
      <c r="I51" s="15"/>
      <c r="J51" s="15">
        <f>COUNTIF(J$2:J$39,("&gt;45%"))-(SUM(J$44:J50))</f>
        <v>0</v>
      </c>
      <c r="K51" s="15"/>
      <c r="L51" s="15">
        <f>COUNTIF(L$2:L$39,("&gt;45%"))-(SUM(L$44:L50))</f>
        <v>0</v>
      </c>
      <c r="M51" s="15"/>
      <c r="N51" s="15">
        <f>COUNTIF(N$2:N$39,("&gt;45%"))-(SUM(N$44:N50))</f>
        <v>0</v>
      </c>
      <c r="O51" s="15"/>
      <c r="P51" s="15">
        <f>COUNTIF(P$2:P$39,("&gt;45%"))-(SUM(P$44:P50))</f>
        <v>0</v>
      </c>
      <c r="Q51" s="15"/>
      <c r="R51" s="15">
        <f>COUNTIF(R$2:R$39,("&gt;45%"))-(SUM(R$44:R50))</f>
        <v>1</v>
      </c>
    </row>
    <row r="52" spans="1:18" x14ac:dyDescent="0.2">
      <c r="A52" s="72" t="s">
        <v>273</v>
      </c>
      <c r="B52" s="5"/>
      <c r="C52" s="15"/>
      <c r="D52" s="12"/>
      <c r="E52" s="15"/>
      <c r="F52" s="15">
        <f>COUNTIF(F$2:F$39,("&gt;40%"))-(SUM(F$44:F51))</f>
        <v>2</v>
      </c>
      <c r="G52" s="15"/>
      <c r="H52" s="15">
        <f>COUNTIF(H$2:H$39,("&gt;40%"))-(SUM(H$44:H51))</f>
        <v>0</v>
      </c>
      <c r="I52" s="15"/>
      <c r="J52" s="15">
        <f>COUNTIF(J$2:J$39,("&gt;40%"))-(SUM(J$44:J51))</f>
        <v>0</v>
      </c>
      <c r="K52" s="15"/>
      <c r="L52" s="15">
        <f>COUNTIF(L$2:L$39,("&gt;40%"))-(SUM(L$44:L51))</f>
        <v>0</v>
      </c>
      <c r="M52" s="15"/>
      <c r="N52" s="15">
        <f>COUNTIF(N$2:N$39,("&gt;40%"))-(SUM(N$44:N51))</f>
        <v>0</v>
      </c>
      <c r="O52" s="15"/>
      <c r="P52" s="15">
        <f>COUNTIF(P$2:P$39,("&gt;40%"))-(SUM(P$44:P51))</f>
        <v>0</v>
      </c>
      <c r="Q52" s="15"/>
      <c r="R52" s="15">
        <f>COUNTIF(R$2:R$39,("&gt;40%"))-(SUM(R$44:R51))</f>
        <v>1</v>
      </c>
    </row>
    <row r="53" spans="1:18" x14ac:dyDescent="0.2">
      <c r="A53" s="72" t="s">
        <v>169</v>
      </c>
      <c r="B53" s="5"/>
      <c r="C53" s="15"/>
      <c r="D53" s="12"/>
      <c r="E53" s="15"/>
      <c r="F53" s="15">
        <f>COUNTIF(F$2:F$39,("&gt;35%"))-(SUM(F$44:F52))</f>
        <v>2</v>
      </c>
      <c r="G53" s="15"/>
      <c r="H53" s="15">
        <f>COUNTIF(H$2:H$39,("&gt;35%"))-(SUM(H$44:H52))</f>
        <v>1</v>
      </c>
      <c r="I53" s="15"/>
      <c r="J53" s="15">
        <f>COUNTIF(J$2:J$39,("&gt;35%"))-(SUM(J$44:J52))</f>
        <v>0</v>
      </c>
      <c r="K53" s="15"/>
      <c r="L53" s="15">
        <f>COUNTIF(L$2:L$39,("&gt;35%"))-(SUM(L$44:L52))</f>
        <v>0</v>
      </c>
      <c r="M53" s="15"/>
      <c r="N53" s="15">
        <f>COUNTIF(N$2:N$39,("&gt;35%"))-(SUM(N$44:N52))</f>
        <v>0</v>
      </c>
      <c r="O53" s="15"/>
      <c r="P53" s="15">
        <f>COUNTIF(P$2:P$39,("&gt;35%"))-(SUM(P$44:P52))</f>
        <v>0</v>
      </c>
      <c r="Q53" s="15"/>
      <c r="R53" s="15">
        <f>COUNTIF(R$2:R$39,("&gt;35%"))-(SUM(R$44:R52))</f>
        <v>2</v>
      </c>
    </row>
    <row r="54" spans="1:18" x14ac:dyDescent="0.2">
      <c r="A54" s="72" t="s">
        <v>274</v>
      </c>
      <c r="B54" s="5"/>
      <c r="C54" s="15"/>
      <c r="D54" s="12"/>
      <c r="E54" s="15"/>
      <c r="F54" s="15">
        <f>COUNTIF(F$2:F$39,("&gt;30%"))-(SUM(F$44:F53))</f>
        <v>1</v>
      </c>
      <c r="G54" s="15"/>
      <c r="H54" s="15">
        <f>COUNTIF(H$2:H$39,("&gt;30%"))-(SUM(H$44:H53))</f>
        <v>1</v>
      </c>
      <c r="I54" s="15"/>
      <c r="J54" s="15">
        <f>COUNTIF(J$2:J$39,("&gt;30%"))-(SUM(J$44:J53))</f>
        <v>0</v>
      </c>
      <c r="K54" s="15"/>
      <c r="L54" s="15">
        <f>COUNTIF(L$2:L$39,("&gt;30%"))-(SUM(L$44:L53))</f>
        <v>0</v>
      </c>
      <c r="M54" s="15"/>
      <c r="N54" s="15">
        <f>COUNTIF(N$2:N$39,("&gt;30%"))-(SUM(N$44:N53))</f>
        <v>0</v>
      </c>
      <c r="O54" s="15"/>
      <c r="P54" s="15">
        <f>COUNTIF(P$2:P$39,("&gt;30%"))-(SUM(P$44:P53))</f>
        <v>0</v>
      </c>
      <c r="Q54" s="15"/>
      <c r="R54" s="15">
        <f>COUNTIF(R$2:R$39,("&gt;30%"))-(SUM(R$44:R53))</f>
        <v>4</v>
      </c>
    </row>
    <row r="55" spans="1:18" x14ac:dyDescent="0.2">
      <c r="A55" s="72" t="s">
        <v>170</v>
      </c>
      <c r="B55" s="5"/>
      <c r="C55" s="15"/>
      <c r="D55" s="12"/>
      <c r="E55" s="15"/>
      <c r="F55" s="15">
        <f>COUNTIF(F$2:F$39,("&gt;20%"))-(SUM(F$44:F54))</f>
        <v>0</v>
      </c>
      <c r="G55" s="15"/>
      <c r="H55" s="15">
        <f>COUNTIF(H$2:H$39,("&gt;20%"))-(SUM(H$44:H54))</f>
        <v>2</v>
      </c>
      <c r="I55" s="15"/>
      <c r="J55" s="15">
        <f>COUNTIF(J$2:J$39,("&gt;20%"))-(SUM(J$44:J54))</f>
        <v>0</v>
      </c>
      <c r="K55" s="15"/>
      <c r="L55" s="15">
        <f>COUNTIF(L$2:L$39,("&gt;20%"))-(SUM(L$44:L54))</f>
        <v>0</v>
      </c>
      <c r="M55" s="15"/>
      <c r="N55" s="15">
        <f>COUNTIF(N$2:N$39,("&gt;20%"))-(SUM(N$44:N54))</f>
        <v>0</v>
      </c>
      <c r="O55" s="15"/>
      <c r="P55" s="15">
        <f>COUNTIF(P$2:P$39,("&gt;20%"))-(SUM(P$44:P54))</f>
        <v>0</v>
      </c>
      <c r="Q55" s="15"/>
      <c r="R55" s="15">
        <f>COUNTIF(R$2:R$39,("&gt;20%"))-(SUM(R$44:R54))</f>
        <v>8</v>
      </c>
    </row>
    <row r="56" spans="1:18" x14ac:dyDescent="0.2">
      <c r="A56" s="72" t="s">
        <v>171</v>
      </c>
      <c r="B56" s="5"/>
      <c r="C56" s="15"/>
      <c r="D56" s="12"/>
      <c r="E56" s="15"/>
      <c r="F56" s="15">
        <f>COUNTIF(F$2:F$39,("&gt;10%"))-(SUM(F$44:F55))</f>
        <v>0</v>
      </c>
      <c r="G56" s="15"/>
      <c r="H56" s="15">
        <f>COUNTIF(H$2:H$39,("&gt;10%"))-(SUM(H$44:H55))</f>
        <v>6</v>
      </c>
      <c r="I56" s="15"/>
      <c r="J56" s="15">
        <f>COUNTIF(J$2:J$39,("&gt;10%"))-(SUM(J$44:J55))</f>
        <v>0</v>
      </c>
      <c r="K56" s="15"/>
      <c r="L56" s="15">
        <f>COUNTIF(L$2:L$39,("&gt;10%"))-(SUM(L$44:L55))</f>
        <v>4</v>
      </c>
      <c r="M56" s="15"/>
      <c r="N56" s="15">
        <f>COUNTIF(N$2:N$39,("&gt;10%"))-(SUM(N$44:N55))</f>
        <v>0</v>
      </c>
      <c r="O56" s="15"/>
      <c r="P56" s="15">
        <f>COUNTIF(P$2:P$39,("&gt;10%"))-(SUM(P$44:P55))</f>
        <v>0</v>
      </c>
      <c r="Q56" s="15"/>
      <c r="R56" s="15">
        <f>COUNTIF(R$2:R$39,("&gt;10%"))-(SUM(R$44:R55))</f>
        <v>11</v>
      </c>
    </row>
    <row r="57" spans="1:18" x14ac:dyDescent="0.2">
      <c r="A57" s="72" t="s">
        <v>172</v>
      </c>
      <c r="B57" s="5"/>
      <c r="C57" s="15"/>
      <c r="D57" s="12"/>
      <c r="E57" s="15"/>
      <c r="F57" s="15">
        <f>COUNTIF(F$2:F$39,("&lt;10%"))</f>
        <v>0</v>
      </c>
      <c r="G57" s="15"/>
      <c r="H57" s="15">
        <f>COUNTIF(H$2:H$39,("&lt;10%"))</f>
        <v>23</v>
      </c>
      <c r="I57" s="15"/>
      <c r="J57" s="15">
        <f>COUNTIF(J$2:J$39,("&lt;10%"))</f>
        <v>38</v>
      </c>
      <c r="K57" s="15"/>
      <c r="L57" s="15">
        <f>COUNTIF(L$2:L$39,("&lt;10%"))</f>
        <v>34</v>
      </c>
      <c r="M57" s="15"/>
      <c r="N57" s="15">
        <f>COUNTIF(N$2:N$39,("&lt;10%"))</f>
        <v>38</v>
      </c>
      <c r="O57" s="15"/>
      <c r="P57" s="15">
        <f>COUNTIF(P$2:P$39,("&lt;10%"))</f>
        <v>38</v>
      </c>
      <c r="Q57" s="15"/>
      <c r="R57" s="15">
        <f>COUNTIF(R$2:R$39,("&lt;10%"))</f>
        <v>6</v>
      </c>
    </row>
    <row r="58" spans="1:18" x14ac:dyDescent="0.2">
      <c r="B58" s="5"/>
      <c r="C58" s="15"/>
      <c r="D58" s="12"/>
      <c r="E58" s="15"/>
      <c r="F58" s="12"/>
      <c r="G58" s="15"/>
      <c r="H58" s="12"/>
      <c r="I58" s="15"/>
      <c r="J58" s="12"/>
      <c r="K58" s="15"/>
      <c r="L58" s="12"/>
      <c r="M58" s="15"/>
      <c r="N58" s="12"/>
      <c r="O58" s="15"/>
      <c r="P58" s="12"/>
    </row>
    <row r="59" spans="1:18" x14ac:dyDescent="0.2">
      <c r="C59" s="15"/>
      <c r="D59" s="12"/>
      <c r="E59" s="15"/>
      <c r="F59" s="12"/>
      <c r="G59" s="15"/>
      <c r="H59" s="12"/>
      <c r="I59" s="15"/>
      <c r="J59" s="12"/>
      <c r="K59" s="15"/>
      <c r="L59" s="12"/>
      <c r="M59" s="15"/>
      <c r="N59" s="12"/>
      <c r="O59" s="15"/>
      <c r="P59" s="12"/>
    </row>
    <row r="60" spans="1:18" x14ac:dyDescent="0.2">
      <c r="C60" s="15"/>
      <c r="D60" s="12"/>
      <c r="E60" s="15"/>
      <c r="F60" s="12"/>
      <c r="G60" s="15"/>
      <c r="H60" s="12"/>
      <c r="I60" s="15"/>
      <c r="J60" s="12"/>
      <c r="K60" s="15"/>
      <c r="L60" s="12"/>
      <c r="M60" s="15"/>
      <c r="N60" s="12"/>
      <c r="O60" s="15"/>
      <c r="P60" s="12"/>
    </row>
    <row r="61" spans="1:18" x14ac:dyDescent="0.2">
      <c r="C61" s="15"/>
      <c r="D61" s="12"/>
      <c r="E61" s="15"/>
      <c r="F61" s="12"/>
      <c r="G61" s="15"/>
      <c r="H61" s="12"/>
      <c r="I61" s="15"/>
      <c r="J61" s="12"/>
      <c r="K61" s="15"/>
      <c r="L61" s="12"/>
      <c r="M61" s="15"/>
      <c r="N61" s="12"/>
      <c r="O61" s="15"/>
      <c r="P61" s="12"/>
    </row>
    <row r="62" spans="1:18" x14ac:dyDescent="0.2">
      <c r="C62" s="15"/>
      <c r="D62" s="12"/>
      <c r="E62" s="15"/>
      <c r="F62" s="12"/>
      <c r="G62" s="15"/>
      <c r="H62" s="12"/>
      <c r="I62" s="15"/>
      <c r="J62" s="12"/>
      <c r="K62" s="15"/>
      <c r="L62" s="12"/>
      <c r="M62" s="15"/>
      <c r="N62" s="12"/>
      <c r="O62" s="15"/>
      <c r="P62" s="12"/>
    </row>
    <row r="63" spans="1:18" x14ac:dyDescent="0.2">
      <c r="C63" s="15"/>
      <c r="D63" s="12"/>
      <c r="E63" s="15"/>
      <c r="F63" s="12"/>
      <c r="G63" s="15"/>
      <c r="H63" s="12"/>
      <c r="I63" s="15"/>
      <c r="J63" s="12"/>
      <c r="K63" s="15"/>
      <c r="L63" s="12"/>
      <c r="M63" s="15"/>
      <c r="N63" s="12"/>
      <c r="O63" s="15"/>
      <c r="P63" s="12"/>
    </row>
    <row r="64" spans="1:18" x14ac:dyDescent="0.2">
      <c r="C64" s="15"/>
      <c r="D64" s="12"/>
      <c r="E64" s="15"/>
      <c r="F64" s="12"/>
      <c r="G64" s="15"/>
      <c r="H64" s="12"/>
      <c r="I64" s="15"/>
      <c r="J64" s="12"/>
      <c r="K64" s="15"/>
      <c r="L64" s="12"/>
      <c r="M64" s="15"/>
      <c r="N64" s="12"/>
      <c r="O64" s="15"/>
      <c r="P64" s="12"/>
    </row>
    <row r="65" spans="3:16" x14ac:dyDescent="0.2">
      <c r="C65" s="15"/>
      <c r="D65" s="12"/>
      <c r="E65" s="15"/>
      <c r="F65" s="12"/>
      <c r="G65" s="15"/>
      <c r="H65" s="12"/>
      <c r="I65" s="15"/>
      <c r="J65" s="12"/>
      <c r="K65" s="15"/>
      <c r="L65" s="12"/>
      <c r="M65" s="15"/>
      <c r="N65" s="12"/>
      <c r="O65" s="15"/>
      <c r="P65" s="12"/>
    </row>
    <row r="66" spans="3:16" x14ac:dyDescent="0.2">
      <c r="C66" s="15"/>
      <c r="D66" s="12"/>
      <c r="E66" s="15"/>
      <c r="F66" s="12"/>
      <c r="G66" s="15"/>
      <c r="H66" s="12"/>
      <c r="I66" s="15"/>
      <c r="J66" s="12"/>
      <c r="K66" s="15"/>
      <c r="L66" s="12"/>
      <c r="M66" s="15"/>
      <c r="N66" s="12"/>
      <c r="O66" s="15"/>
      <c r="P66" s="12"/>
    </row>
    <row r="67" spans="3:16" x14ac:dyDescent="0.2">
      <c r="C67" s="15"/>
      <c r="D67" s="12"/>
      <c r="E67" s="15"/>
      <c r="F67" s="12"/>
      <c r="G67" s="15"/>
      <c r="H67" s="12"/>
      <c r="I67" s="15"/>
      <c r="J67" s="12"/>
      <c r="K67" s="15"/>
      <c r="L67" s="12"/>
      <c r="M67" s="15"/>
      <c r="N67" s="12"/>
      <c r="O67" s="15"/>
      <c r="P67" s="12"/>
    </row>
    <row r="68" spans="3:16" x14ac:dyDescent="0.2">
      <c r="C68" s="15"/>
      <c r="D68" s="12"/>
      <c r="E68" s="15"/>
      <c r="F68" s="12"/>
      <c r="G68" s="15"/>
      <c r="H68" s="12"/>
      <c r="I68" s="15"/>
      <c r="J68" s="12"/>
      <c r="K68" s="15"/>
      <c r="L68" s="12"/>
      <c r="M68" s="15"/>
      <c r="N68" s="12"/>
      <c r="O68" s="15"/>
      <c r="P68" s="12"/>
    </row>
    <row r="69" spans="3:16" x14ac:dyDescent="0.2">
      <c r="C69" s="15"/>
      <c r="D69" s="12"/>
      <c r="E69" s="15"/>
      <c r="F69" s="12"/>
      <c r="G69" s="15"/>
      <c r="H69" s="12"/>
      <c r="I69" s="15"/>
      <c r="J69" s="12"/>
      <c r="K69" s="15"/>
      <c r="L69" s="12"/>
      <c r="M69" s="15"/>
      <c r="N69" s="12"/>
      <c r="O69" s="15"/>
      <c r="P69" s="12"/>
    </row>
    <row r="70" spans="3:16" x14ac:dyDescent="0.2">
      <c r="C70" s="15"/>
      <c r="D70" s="12"/>
      <c r="E70" s="15"/>
      <c r="F70" s="12"/>
      <c r="G70" s="15"/>
      <c r="H70" s="12"/>
      <c r="I70" s="15"/>
      <c r="J70" s="12"/>
      <c r="K70" s="15"/>
      <c r="L70" s="12"/>
      <c r="M70" s="15"/>
      <c r="N70" s="12"/>
      <c r="O70" s="15"/>
      <c r="P70" s="12"/>
    </row>
    <row r="71" spans="3:16" x14ac:dyDescent="0.2">
      <c r="C71" s="15"/>
      <c r="D71" s="12"/>
      <c r="E71" s="15"/>
      <c r="F71" s="12"/>
      <c r="G71" s="15"/>
      <c r="H71" s="12"/>
      <c r="I71" s="15"/>
      <c r="J71" s="12"/>
      <c r="K71" s="15"/>
      <c r="L71" s="12"/>
      <c r="M71" s="15"/>
      <c r="N71" s="12"/>
      <c r="O71" s="15"/>
      <c r="P71" s="12"/>
    </row>
    <row r="72" spans="3:16" x14ac:dyDescent="0.2">
      <c r="C72" s="15"/>
      <c r="D72" s="12"/>
      <c r="E72" s="15"/>
      <c r="F72" s="12"/>
      <c r="G72" s="15"/>
      <c r="H72" s="12"/>
      <c r="I72" s="15"/>
      <c r="J72" s="12"/>
      <c r="K72" s="15"/>
      <c r="L72" s="12"/>
      <c r="M72" s="15"/>
      <c r="N72" s="12"/>
      <c r="O72" s="15"/>
      <c r="P72" s="12"/>
    </row>
    <row r="73" spans="3:16" x14ac:dyDescent="0.2">
      <c r="C73" s="15"/>
      <c r="D73" s="12"/>
      <c r="E73" s="15"/>
      <c r="F73" s="12"/>
      <c r="G73" s="15"/>
      <c r="H73" s="12"/>
      <c r="I73" s="15"/>
      <c r="J73" s="12"/>
      <c r="K73" s="15"/>
      <c r="L73" s="12"/>
      <c r="M73" s="15"/>
      <c r="N73" s="12"/>
      <c r="O73" s="15"/>
      <c r="P73" s="12"/>
    </row>
    <row r="74" spans="3:16" x14ac:dyDescent="0.2">
      <c r="C74" s="15"/>
      <c r="D74" s="12"/>
      <c r="E74" s="15"/>
      <c r="F74" s="12"/>
      <c r="G74" s="15"/>
      <c r="H74" s="12"/>
      <c r="I74" s="15"/>
      <c r="J74" s="12"/>
      <c r="K74" s="15"/>
      <c r="L74" s="12"/>
      <c r="M74" s="15"/>
      <c r="N74" s="12"/>
      <c r="O74" s="15"/>
      <c r="P74" s="12"/>
    </row>
    <row r="75" spans="3:16" x14ac:dyDescent="0.2">
      <c r="C75" s="15"/>
      <c r="D75" s="12"/>
      <c r="E75" s="15"/>
      <c r="F75" s="12"/>
      <c r="G75" s="15"/>
      <c r="H75" s="12"/>
      <c r="I75" s="15"/>
      <c r="J75" s="12"/>
      <c r="K75" s="15"/>
      <c r="L75" s="12"/>
      <c r="M75" s="15"/>
      <c r="N75" s="12"/>
      <c r="O75" s="15"/>
      <c r="P75" s="12"/>
    </row>
    <row r="76" spans="3:16" x14ac:dyDescent="0.2">
      <c r="C76" s="15"/>
      <c r="D76" s="12"/>
      <c r="E76" s="15"/>
      <c r="F76" s="12"/>
      <c r="G76" s="15"/>
      <c r="H76" s="12"/>
      <c r="I76" s="15"/>
      <c r="J76" s="12"/>
      <c r="K76" s="15"/>
      <c r="L76" s="12"/>
      <c r="M76" s="15"/>
      <c r="N76" s="12"/>
      <c r="O76" s="15"/>
      <c r="P76" s="12"/>
    </row>
    <row r="77" spans="3:16" x14ac:dyDescent="0.2">
      <c r="C77" s="15"/>
      <c r="D77" s="12"/>
      <c r="E77" s="15"/>
      <c r="F77" s="12"/>
      <c r="G77" s="15"/>
      <c r="H77" s="12"/>
      <c r="I77" s="15"/>
      <c r="J77" s="12"/>
      <c r="K77" s="15"/>
      <c r="L77" s="12"/>
      <c r="M77" s="15"/>
      <c r="N77" s="12"/>
      <c r="O77" s="15"/>
      <c r="P77" s="12"/>
    </row>
    <row r="78" spans="3:16" x14ac:dyDescent="0.2">
      <c r="C78" s="15"/>
      <c r="D78" s="12"/>
      <c r="E78" s="15"/>
      <c r="F78" s="12"/>
      <c r="G78" s="15"/>
      <c r="H78" s="12"/>
      <c r="I78" s="15"/>
      <c r="J78" s="12"/>
      <c r="K78" s="15"/>
      <c r="L78" s="12"/>
      <c r="M78" s="15"/>
      <c r="N78" s="12"/>
      <c r="O78" s="15"/>
      <c r="P78" s="12"/>
    </row>
    <row r="79" spans="3:16" x14ac:dyDescent="0.2">
      <c r="C79" s="15"/>
      <c r="D79" s="12"/>
      <c r="E79" s="15"/>
      <c r="F79" s="12"/>
      <c r="G79" s="15"/>
      <c r="H79" s="12"/>
      <c r="I79" s="15"/>
      <c r="J79" s="12"/>
      <c r="K79" s="15"/>
      <c r="L79" s="12"/>
      <c r="M79" s="15"/>
      <c r="N79" s="12"/>
      <c r="O79" s="15"/>
      <c r="P79" s="12"/>
    </row>
    <row r="80" spans="3:16" x14ac:dyDescent="0.2">
      <c r="C80" s="15"/>
      <c r="D80" s="12"/>
      <c r="E80" s="15"/>
      <c r="F80" s="12"/>
      <c r="G80" s="15"/>
      <c r="H80" s="12"/>
      <c r="I80" s="15"/>
      <c r="J80" s="12"/>
      <c r="K80" s="15"/>
      <c r="L80" s="12"/>
      <c r="M80" s="15"/>
      <c r="N80" s="12"/>
      <c r="O80" s="15"/>
      <c r="P80" s="12"/>
    </row>
    <row r="81" spans="3:20" x14ac:dyDescent="0.2">
      <c r="C81" s="15"/>
      <c r="D81" s="12"/>
      <c r="E81" s="15"/>
      <c r="F81" s="12"/>
      <c r="G81" s="15"/>
      <c r="H81" s="12"/>
      <c r="I81" s="15"/>
      <c r="J81" s="12"/>
      <c r="K81" s="15"/>
      <c r="L81" s="12"/>
      <c r="M81" s="15"/>
      <c r="N81" s="12"/>
      <c r="O81" s="15"/>
      <c r="P81" s="12"/>
    </row>
    <row r="82" spans="3:20" x14ac:dyDescent="0.2">
      <c r="C82" s="15"/>
      <c r="D82" s="12"/>
      <c r="E82" s="15"/>
      <c r="F82" s="12"/>
      <c r="G82" s="15"/>
      <c r="H82" s="12"/>
      <c r="I82" s="15"/>
      <c r="J82" s="12"/>
      <c r="K82" s="15"/>
      <c r="L82" s="12"/>
      <c r="M82" s="15"/>
      <c r="N82" s="12"/>
      <c r="O82" s="15"/>
      <c r="P82" s="12"/>
    </row>
    <row r="83" spans="3:20" x14ac:dyDescent="0.2">
      <c r="C83" s="15"/>
      <c r="D83" s="12"/>
      <c r="E83" s="15"/>
      <c r="F83" s="12"/>
      <c r="G83" s="15"/>
      <c r="H83" s="12"/>
      <c r="I83" s="15"/>
      <c r="J83" s="12"/>
      <c r="K83" s="15"/>
      <c r="L83" s="12"/>
      <c r="M83" s="15"/>
      <c r="N83" s="12"/>
      <c r="O83" s="15"/>
      <c r="P83" s="12"/>
    </row>
    <row r="84" spans="3:20" x14ac:dyDescent="0.2">
      <c r="C84" s="15"/>
      <c r="D84" s="12"/>
      <c r="E84" s="15"/>
      <c r="F84" s="12"/>
      <c r="G84" s="15"/>
      <c r="H84" s="12"/>
      <c r="I84" s="15"/>
      <c r="J84" s="12"/>
      <c r="K84" s="15"/>
      <c r="L84" s="12"/>
      <c r="M84" s="15"/>
      <c r="N84" s="12"/>
      <c r="O84" s="15"/>
      <c r="P84" s="12"/>
    </row>
    <row r="85" spans="3:20" x14ac:dyDescent="0.2">
      <c r="C85" s="15"/>
      <c r="D85" s="12"/>
      <c r="E85" s="15"/>
      <c r="F85" s="12"/>
      <c r="G85" s="15"/>
      <c r="H85" s="12"/>
      <c r="I85" s="15"/>
      <c r="J85" s="12"/>
      <c r="K85" s="15"/>
      <c r="L85" s="12"/>
      <c r="M85" s="15"/>
      <c r="N85" s="12"/>
      <c r="O85" s="15"/>
      <c r="P85" s="12"/>
    </row>
    <row r="86" spans="3:20" x14ac:dyDescent="0.2">
      <c r="C86" s="15"/>
      <c r="D86" s="12"/>
      <c r="E86" s="15"/>
      <c r="F86" s="12"/>
      <c r="G86" s="15"/>
      <c r="H86" s="12"/>
      <c r="I86" s="15"/>
      <c r="J86" s="12"/>
      <c r="K86" s="15"/>
      <c r="L86" s="12"/>
      <c r="M86" s="15"/>
      <c r="N86" s="12"/>
      <c r="O86" s="15"/>
      <c r="P86" s="12"/>
    </row>
    <row r="87" spans="3:20" x14ac:dyDescent="0.2">
      <c r="C87" s="15"/>
      <c r="D87" s="12"/>
      <c r="E87" s="15"/>
      <c r="F87" s="12"/>
      <c r="G87" s="15"/>
      <c r="H87" s="12"/>
      <c r="I87" s="15"/>
      <c r="J87" s="12"/>
      <c r="K87" s="15"/>
      <c r="L87" s="12"/>
      <c r="M87" s="15"/>
      <c r="N87" s="12"/>
      <c r="O87" s="15"/>
      <c r="P87" s="12"/>
    </row>
    <row r="88" spans="3:20" x14ac:dyDescent="0.2">
      <c r="C88" s="15"/>
      <c r="D88" s="12"/>
      <c r="E88" s="15"/>
      <c r="F88" s="12"/>
      <c r="G88" s="15"/>
      <c r="H88" s="12"/>
      <c r="I88" s="15"/>
      <c r="J88" s="12"/>
      <c r="K88" s="15"/>
      <c r="L88" s="12"/>
      <c r="M88" s="15"/>
      <c r="N88" s="12"/>
      <c r="O88" s="15"/>
      <c r="P88" s="12"/>
    </row>
    <row r="89" spans="3:20" x14ac:dyDescent="0.2">
      <c r="C89" s="15"/>
      <c r="D89" s="12"/>
      <c r="E89" s="15"/>
      <c r="F89" s="12"/>
      <c r="G89" s="15"/>
      <c r="H89" s="12"/>
      <c r="I89" s="15"/>
      <c r="J89" s="12"/>
      <c r="K89" s="15"/>
      <c r="L89" s="12"/>
      <c r="M89" s="15"/>
      <c r="N89" s="12"/>
      <c r="O89" s="15"/>
      <c r="P89" s="12"/>
    </row>
    <row r="90" spans="3:20" x14ac:dyDescent="0.2">
      <c r="C90" s="15"/>
      <c r="D90" s="12"/>
      <c r="E90" s="15"/>
      <c r="F90" s="12"/>
      <c r="G90" s="15"/>
      <c r="H90" s="12"/>
      <c r="I90" s="15"/>
      <c r="J90" s="12"/>
      <c r="K90" s="15"/>
      <c r="L90" s="12"/>
      <c r="M90" s="15"/>
      <c r="N90" s="12"/>
      <c r="O90" s="15"/>
      <c r="P90" s="12"/>
      <c r="Q90" s="15"/>
      <c r="R90" s="12"/>
      <c r="S90" s="15"/>
      <c r="T90" s="12"/>
    </row>
    <row r="91" spans="3:20" x14ac:dyDescent="0.2">
      <c r="C91" s="15"/>
      <c r="D91" s="12"/>
      <c r="E91" s="15"/>
      <c r="F91" s="12"/>
      <c r="G91" s="15"/>
      <c r="H91" s="12"/>
      <c r="I91" s="15"/>
      <c r="J91" s="12"/>
      <c r="K91" s="15"/>
      <c r="L91" s="12"/>
      <c r="M91" s="15"/>
      <c r="N91" s="12"/>
      <c r="O91" s="15"/>
      <c r="P91" s="12"/>
      <c r="Q91" s="15"/>
      <c r="R91" s="12"/>
      <c r="S91" s="15"/>
      <c r="T91" s="12"/>
    </row>
    <row r="92" spans="3:20" x14ac:dyDescent="0.2">
      <c r="C92" s="15"/>
      <c r="D92" s="12"/>
      <c r="E92" s="15"/>
      <c r="F92" s="12"/>
      <c r="G92" s="15"/>
      <c r="H92" s="12"/>
      <c r="I92" s="15"/>
      <c r="J92" s="12"/>
      <c r="K92" s="15"/>
      <c r="L92" s="12"/>
      <c r="M92" s="15"/>
      <c r="N92" s="12"/>
      <c r="O92" s="15"/>
      <c r="P92" s="12"/>
      <c r="Q92" s="15"/>
      <c r="R92" s="12"/>
      <c r="S92" s="15"/>
      <c r="T92" s="12"/>
    </row>
    <row r="93" spans="3:20" x14ac:dyDescent="0.2">
      <c r="C93" s="15"/>
      <c r="D93" s="12"/>
      <c r="E93" s="15"/>
      <c r="F93" s="12"/>
      <c r="G93" s="15"/>
      <c r="H93" s="12"/>
      <c r="I93" s="15"/>
      <c r="J93" s="12"/>
      <c r="K93" s="15"/>
      <c r="L93" s="12"/>
      <c r="M93" s="15"/>
      <c r="N93" s="12"/>
      <c r="O93" s="15"/>
      <c r="P93" s="12"/>
      <c r="Q93" s="15"/>
      <c r="R93" s="15"/>
      <c r="S93" s="15"/>
      <c r="T93" s="15"/>
    </row>
    <row r="94" spans="3:20" x14ac:dyDescent="0.2">
      <c r="C94" s="15"/>
      <c r="D94" s="12"/>
      <c r="E94" s="15"/>
      <c r="F94" s="12"/>
      <c r="G94" s="15"/>
      <c r="H94" s="12"/>
      <c r="I94" s="15"/>
      <c r="J94" s="12"/>
      <c r="K94" s="15"/>
      <c r="L94" s="12"/>
      <c r="M94" s="15"/>
      <c r="N94" s="12"/>
      <c r="O94" s="15"/>
      <c r="P94" s="12"/>
      <c r="Q94" s="15"/>
      <c r="R94" s="15"/>
      <c r="S94" s="15"/>
      <c r="T94" s="15"/>
    </row>
    <row r="95" spans="3:20" x14ac:dyDescent="0.2">
      <c r="C95" s="15"/>
      <c r="D95" s="12"/>
      <c r="E95" s="15"/>
      <c r="F95" s="12"/>
      <c r="G95" s="15"/>
      <c r="H95" s="12"/>
      <c r="I95" s="15"/>
      <c r="J95" s="12"/>
      <c r="K95" s="15"/>
      <c r="L95" s="12"/>
      <c r="M95" s="15"/>
      <c r="N95" s="12"/>
      <c r="O95" s="15"/>
      <c r="P95" s="12"/>
      <c r="Q95" s="15"/>
      <c r="R95" s="15"/>
      <c r="S95" s="15"/>
      <c r="T95" s="15"/>
    </row>
    <row r="96" spans="3:20" x14ac:dyDescent="0.2">
      <c r="C96" s="15"/>
      <c r="D96" s="12"/>
      <c r="E96" s="15"/>
      <c r="F96" s="12"/>
      <c r="G96" s="15"/>
      <c r="H96" s="12"/>
      <c r="I96" s="15"/>
      <c r="J96" s="12"/>
      <c r="K96" s="15"/>
      <c r="L96" s="12"/>
      <c r="M96" s="15"/>
      <c r="N96" s="12"/>
      <c r="O96" s="15"/>
      <c r="P96" s="12"/>
      <c r="Q96" s="15"/>
      <c r="R96" s="15"/>
      <c r="S96" s="15"/>
      <c r="T96" s="15"/>
    </row>
    <row r="97" spans="3:20" x14ac:dyDescent="0.2">
      <c r="C97" s="15"/>
      <c r="D97" s="12"/>
      <c r="E97" s="15"/>
      <c r="F97" s="12"/>
      <c r="G97" s="15"/>
      <c r="H97" s="12"/>
      <c r="I97" s="15"/>
      <c r="J97" s="12"/>
      <c r="K97" s="15"/>
      <c r="L97" s="12"/>
      <c r="M97" s="15"/>
      <c r="N97" s="12"/>
      <c r="O97" s="15"/>
      <c r="P97" s="12"/>
      <c r="Q97" s="15"/>
      <c r="R97" s="15"/>
      <c r="S97" s="15"/>
      <c r="T97" s="15"/>
    </row>
    <row r="98" spans="3:20" x14ac:dyDescent="0.2">
      <c r="C98" s="15"/>
      <c r="D98" s="12"/>
      <c r="E98" s="15"/>
      <c r="F98" s="12"/>
      <c r="G98" s="15"/>
      <c r="H98" s="12"/>
      <c r="I98" s="15"/>
      <c r="J98" s="12"/>
      <c r="K98" s="15"/>
      <c r="L98" s="12"/>
      <c r="M98" s="15"/>
      <c r="N98" s="12"/>
      <c r="O98" s="15"/>
      <c r="P98" s="12"/>
      <c r="Q98" s="15"/>
      <c r="R98" s="15"/>
      <c r="S98" s="15"/>
      <c r="T98" s="15"/>
    </row>
    <row r="99" spans="3:20" ht="13.5" thickBot="1" x14ac:dyDescent="0.25">
      <c r="C99" s="15"/>
      <c r="D99" s="12"/>
      <c r="E99" s="15"/>
      <c r="F99" s="12"/>
      <c r="G99" s="15"/>
      <c r="H99" s="12"/>
      <c r="I99" s="15"/>
      <c r="J99" s="12"/>
      <c r="K99" s="15"/>
      <c r="L99" s="12"/>
      <c r="M99" s="15"/>
      <c r="N99" s="12"/>
      <c r="O99" s="15"/>
      <c r="P99" s="12"/>
      <c r="Q99" s="32"/>
      <c r="R99" s="32"/>
      <c r="S99" s="32"/>
      <c r="T99" s="32"/>
    </row>
    <row r="100" spans="3:20" ht="13.5" thickTop="1" x14ac:dyDescent="0.2">
      <c r="Q100" s="15"/>
      <c r="R100" s="15"/>
      <c r="S100" s="15"/>
      <c r="T100" s="15"/>
    </row>
    <row r="101" spans="3:20" x14ac:dyDescent="0.2">
      <c r="Q101" s="15"/>
      <c r="R101" s="15"/>
      <c r="S101" s="15"/>
      <c r="T101" s="15"/>
    </row>
    <row r="102" spans="3:20" x14ac:dyDescent="0.2">
      <c r="Q102" s="15"/>
      <c r="R102" s="15"/>
      <c r="S102" s="15"/>
      <c r="T102" s="15"/>
    </row>
    <row r="103" spans="3:20" x14ac:dyDescent="0.2">
      <c r="Q103" s="15"/>
      <c r="R103" s="15"/>
      <c r="S103" s="15"/>
      <c r="T103" s="15"/>
    </row>
    <row r="104" spans="3:20" x14ac:dyDescent="0.2">
      <c r="Q104" s="15"/>
      <c r="R104" s="15"/>
      <c r="S104" s="15"/>
      <c r="T104" s="15"/>
    </row>
    <row r="105" spans="3:20" x14ac:dyDescent="0.2">
      <c r="Q105" s="15"/>
      <c r="R105" s="15"/>
      <c r="S105" s="15"/>
      <c r="T105" s="15"/>
    </row>
    <row r="106" spans="3:20" x14ac:dyDescent="0.2">
      <c r="Q106" s="15"/>
      <c r="R106" s="15"/>
      <c r="S106" s="15"/>
      <c r="T106" s="15"/>
    </row>
    <row r="107" spans="3:20" x14ac:dyDescent="0.2">
      <c r="Q107" s="15"/>
      <c r="R107" s="12"/>
      <c r="S107" s="15"/>
      <c r="T107" s="12"/>
    </row>
  </sheetData>
  <phoneticPr fontId="5" type="noConversion"/>
  <printOptions headings="1" gridLines="1"/>
  <pageMargins left="0.25" right="0.25" top="0.75" bottom="0.75" header="0.3" footer="0.3"/>
  <pageSetup scale="70" fitToHeight="0" orientation="landscape" r:id="rId1"/>
  <headerFooter alignWithMargins="0">
    <oddHeader>&amp;C&amp;F
&amp;A</oddHeader>
    <oddFooter>&amp;CPrepared by Election Data Services, Inc. 
 -- &amp;T &amp;D&amp;RPage &amp;P of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T99"/>
  <sheetViews>
    <sheetView view="pageBreakPreview" zoomScaleNormal="100" zoomScaleSheetLayoutView="100" workbookViewId="0">
      <pane xSplit="2" ySplit="1" topLeftCell="C32" activePane="bottomRight" state="frozen"/>
      <selection activeCell="B2" sqref="B2"/>
      <selection pane="topRight" activeCell="B2" sqref="B2"/>
      <selection pane="bottomLeft" activeCell="B2" sqref="B2"/>
      <selection pane="bottomRight" activeCell="C2" sqref="C2:C39"/>
    </sheetView>
  </sheetViews>
  <sheetFormatPr defaultColWidth="10.85546875" defaultRowHeight="12.75" x14ac:dyDescent="0.2"/>
  <cols>
    <col min="1" max="1" width="12" style="4" bestFit="1" customWidth="1"/>
    <col min="3" max="3" width="9" style="37" bestFit="1" customWidth="1"/>
    <col min="4" max="4" width="9.85546875" style="5" bestFit="1" customWidth="1"/>
    <col min="5" max="5" width="12.42578125" bestFit="1" customWidth="1"/>
    <col min="6" max="6" width="13" bestFit="1" customWidth="1"/>
    <col min="7" max="7" width="12.28515625" bestFit="1" customWidth="1"/>
    <col min="8" max="8" width="13.140625" bestFit="1" customWidth="1"/>
    <col min="9" max="9" width="12.42578125" bestFit="1" customWidth="1"/>
    <col min="10" max="10" width="13.140625" bestFit="1" customWidth="1"/>
    <col min="11" max="11" width="12.28515625" bestFit="1" customWidth="1"/>
    <col min="12" max="12" width="13.140625" bestFit="1" customWidth="1"/>
    <col min="13" max="13" width="11.5703125" bestFit="1" customWidth="1"/>
    <col min="14" max="14" width="12.28515625" bestFit="1" customWidth="1"/>
    <col min="15" max="15" width="12.5703125" bestFit="1" customWidth="1"/>
    <col min="16" max="16" width="13.42578125" bestFit="1" customWidth="1"/>
    <col min="17" max="17" width="8.7109375" bestFit="1" customWidth="1"/>
    <col min="18" max="18" width="9.140625" bestFit="1" customWidth="1"/>
    <col min="19" max="19" width="9.42578125" style="55" bestFit="1" customWidth="1"/>
    <col min="20" max="20" width="10.5703125" bestFit="1" customWidth="1"/>
  </cols>
  <sheetData>
    <row r="1" spans="1:20" x14ac:dyDescent="0.2">
      <c r="A1" s="1" t="s">
        <v>0</v>
      </c>
      <c r="C1" s="36" t="s">
        <v>5</v>
      </c>
      <c r="D1" s="13" t="s">
        <v>6</v>
      </c>
      <c r="E1" s="9" t="s">
        <v>21</v>
      </c>
      <c r="F1" s="16" t="s">
        <v>22</v>
      </c>
      <c r="G1" s="10" t="s">
        <v>72</v>
      </c>
      <c r="H1" s="16" t="s">
        <v>73</v>
      </c>
      <c r="I1" s="9" t="s">
        <v>74</v>
      </c>
      <c r="J1" s="16" t="s">
        <v>75</v>
      </c>
      <c r="K1" s="10" t="s">
        <v>76</v>
      </c>
      <c r="L1" s="16" t="s">
        <v>77</v>
      </c>
      <c r="M1" s="9" t="s">
        <v>78</v>
      </c>
      <c r="N1" s="16" t="s">
        <v>79</v>
      </c>
      <c r="O1" s="10" t="s">
        <v>80</v>
      </c>
      <c r="P1" s="16" t="s">
        <v>81</v>
      </c>
      <c r="Q1" s="10" t="s">
        <v>33</v>
      </c>
      <c r="R1" s="16" t="s">
        <v>34</v>
      </c>
      <c r="S1" s="61" t="s">
        <v>232</v>
      </c>
      <c r="T1" s="60" t="s">
        <v>231</v>
      </c>
    </row>
    <row r="2" spans="1:20" x14ac:dyDescent="0.2">
      <c r="A2" s="63" t="s">
        <v>233</v>
      </c>
      <c r="C2" s="35">
        <v>239207</v>
      </c>
      <c r="D2" s="59">
        <v>0.97280179927844934</v>
      </c>
      <c r="E2" s="35">
        <v>103511</v>
      </c>
      <c r="F2" s="59">
        <v>0.43272563093889393</v>
      </c>
      <c r="G2" s="35">
        <v>107677</v>
      </c>
      <c r="H2" s="59">
        <v>0.45014150923676982</v>
      </c>
      <c r="I2" s="35">
        <v>1469</v>
      </c>
      <c r="J2" s="59">
        <v>6.1411246326403494E-3</v>
      </c>
      <c r="K2" s="35">
        <v>4464</v>
      </c>
      <c r="L2" s="59">
        <v>1.8661661239010564E-2</v>
      </c>
      <c r="M2" s="35">
        <v>115</v>
      </c>
      <c r="N2" s="59">
        <v>4.8075516184727037E-4</v>
      </c>
      <c r="O2" s="35">
        <v>1316</v>
      </c>
      <c r="P2" s="59">
        <v>5.5015112434000681E-3</v>
      </c>
      <c r="Q2" s="35">
        <v>14149</v>
      </c>
      <c r="R2" s="59">
        <v>5.9149606825887199E-2</v>
      </c>
      <c r="S2" s="58">
        <v>135696</v>
      </c>
      <c r="T2" s="59">
        <v>0.56727436906110607</v>
      </c>
    </row>
    <row r="3" spans="1:20" x14ac:dyDescent="0.2">
      <c r="A3" s="63" t="s">
        <v>234</v>
      </c>
      <c r="C3" s="35">
        <v>231980</v>
      </c>
      <c r="D3" s="59">
        <v>0.97792051038882655</v>
      </c>
      <c r="E3" s="35">
        <v>72181</v>
      </c>
      <c r="F3" s="59">
        <v>0.31115182343305459</v>
      </c>
      <c r="G3" s="35">
        <v>115518</v>
      </c>
      <c r="H3" s="59">
        <v>0.49796534183981378</v>
      </c>
      <c r="I3" s="35">
        <v>1223</v>
      </c>
      <c r="J3" s="59">
        <v>5.2720062074316752E-3</v>
      </c>
      <c r="K3" s="35">
        <v>15332</v>
      </c>
      <c r="L3" s="59">
        <v>6.6091904474523663E-2</v>
      </c>
      <c r="M3" s="35">
        <v>93</v>
      </c>
      <c r="N3" s="59">
        <v>4.0089662901974306E-4</v>
      </c>
      <c r="O3" s="35">
        <v>1342</v>
      </c>
      <c r="P3" s="59">
        <v>5.7849814639193038E-3</v>
      </c>
      <c r="Q3" s="35">
        <v>21169</v>
      </c>
      <c r="R3" s="59">
        <v>9.1253556341063885E-2</v>
      </c>
      <c r="S3" s="58">
        <v>159799</v>
      </c>
      <c r="T3" s="59">
        <v>0.68884817656694541</v>
      </c>
    </row>
    <row r="4" spans="1:20" x14ac:dyDescent="0.2">
      <c r="A4" s="63" t="s">
        <v>235</v>
      </c>
      <c r="C4" s="35">
        <v>259777</v>
      </c>
      <c r="D4" s="59">
        <v>0.97324628431308402</v>
      </c>
      <c r="E4" s="35">
        <v>113616</v>
      </c>
      <c r="F4" s="59">
        <v>0.4373597354654184</v>
      </c>
      <c r="G4" s="35">
        <v>120953</v>
      </c>
      <c r="H4" s="59">
        <v>0.46560319042871384</v>
      </c>
      <c r="I4" s="35">
        <v>1215</v>
      </c>
      <c r="J4" s="59">
        <v>4.6770884258421647E-3</v>
      </c>
      <c r="K4" s="35">
        <v>3456</v>
      </c>
      <c r="L4" s="59">
        <v>1.3303718189062157E-2</v>
      </c>
      <c r="M4" s="35">
        <v>101</v>
      </c>
      <c r="N4" s="59">
        <v>3.8879500494655032E-4</v>
      </c>
      <c r="O4" s="35">
        <v>1645</v>
      </c>
      <c r="P4" s="59">
        <v>6.3323542884858933E-3</v>
      </c>
      <c r="Q4" s="35">
        <v>11841</v>
      </c>
      <c r="R4" s="59">
        <v>4.5581402510614877E-2</v>
      </c>
      <c r="S4" s="58">
        <v>146161</v>
      </c>
      <c r="T4" s="59">
        <v>0.5626402645345816</v>
      </c>
    </row>
    <row r="5" spans="1:20" s="52" customFormat="1" x14ac:dyDescent="0.2">
      <c r="A5" s="63" t="s">
        <v>236</v>
      </c>
      <c r="B5"/>
      <c r="C5" s="35">
        <v>235802</v>
      </c>
      <c r="D5" s="59">
        <v>0.97469487112068609</v>
      </c>
      <c r="E5" s="35">
        <v>80303</v>
      </c>
      <c r="F5" s="59">
        <v>0.34055266706813342</v>
      </c>
      <c r="G5" s="35">
        <v>108211</v>
      </c>
      <c r="H5" s="59">
        <v>0.45890620096521656</v>
      </c>
      <c r="I5" s="35">
        <v>1408</v>
      </c>
      <c r="J5" s="59">
        <v>5.9711113561377767E-3</v>
      </c>
      <c r="K5" s="35">
        <v>1980</v>
      </c>
      <c r="L5" s="59">
        <v>8.3968753445687484E-3</v>
      </c>
      <c r="M5" s="35">
        <v>131</v>
      </c>
      <c r="N5" s="59">
        <v>5.5555084350429596E-4</v>
      </c>
      <c r="O5" s="35">
        <v>1372</v>
      </c>
      <c r="P5" s="59">
        <v>5.8184408953274357E-3</v>
      </c>
      <c r="Q5" s="35">
        <v>36430</v>
      </c>
      <c r="R5" s="59">
        <v>0.15449402464779774</v>
      </c>
      <c r="S5" s="58">
        <v>155499</v>
      </c>
      <c r="T5" s="59">
        <v>0.65944733293186653</v>
      </c>
    </row>
    <row r="6" spans="1:20" x14ac:dyDescent="0.2">
      <c r="A6" s="63" t="s">
        <v>237</v>
      </c>
      <c r="C6" s="35">
        <v>266365</v>
      </c>
      <c r="D6" s="59">
        <v>0.97366395735175415</v>
      </c>
      <c r="E6" s="35">
        <v>100790</v>
      </c>
      <c r="F6" s="59">
        <v>0.37839055431456836</v>
      </c>
      <c r="G6" s="35">
        <v>144246</v>
      </c>
      <c r="H6" s="59">
        <v>0.54153511159499179</v>
      </c>
      <c r="I6" s="35">
        <v>1806</v>
      </c>
      <c r="J6" s="59">
        <v>6.7801700673887338E-3</v>
      </c>
      <c r="K6" s="35">
        <v>2461</v>
      </c>
      <c r="L6" s="59">
        <v>9.2392018470895208E-3</v>
      </c>
      <c r="M6" s="35">
        <v>109</v>
      </c>
      <c r="N6" s="59">
        <v>4.0921292211814616E-4</v>
      </c>
      <c r="O6" s="35">
        <v>1725</v>
      </c>
      <c r="P6" s="59">
        <v>6.476076061044056E-3</v>
      </c>
      <c r="Q6" s="35">
        <v>8213</v>
      </c>
      <c r="R6" s="59">
        <v>3.0833630544553525E-2</v>
      </c>
      <c r="S6" s="58">
        <v>165575</v>
      </c>
      <c r="T6" s="59">
        <v>0.62160944568543164</v>
      </c>
    </row>
    <row r="7" spans="1:20" x14ac:dyDescent="0.2">
      <c r="A7" s="63" t="s">
        <v>238</v>
      </c>
      <c r="C7" s="35">
        <v>276664</v>
      </c>
      <c r="D7" s="59">
        <v>0.95407787063007843</v>
      </c>
      <c r="E7" s="35">
        <v>177540</v>
      </c>
      <c r="F7" s="59">
        <v>0.64171702859786606</v>
      </c>
      <c r="G7" s="35">
        <v>59383</v>
      </c>
      <c r="H7" s="59">
        <v>0.21463941821125987</v>
      </c>
      <c r="I7" s="35">
        <v>1452</v>
      </c>
      <c r="J7" s="59">
        <v>5.2482433565624728E-3</v>
      </c>
      <c r="K7" s="35">
        <v>8622</v>
      </c>
      <c r="L7" s="59">
        <v>3.1164155799092038E-2</v>
      </c>
      <c r="M7" s="35">
        <v>130</v>
      </c>
      <c r="N7" s="59">
        <v>4.6988404707515254E-4</v>
      </c>
      <c r="O7" s="35">
        <v>1517</v>
      </c>
      <c r="P7" s="59">
        <v>5.4831853801000493E-3</v>
      </c>
      <c r="Q7" s="35">
        <v>15315</v>
      </c>
      <c r="R7" s="59">
        <v>5.5355955238122777E-2</v>
      </c>
      <c r="S7" s="58">
        <v>99124</v>
      </c>
      <c r="T7" s="59">
        <v>0.358282971402134</v>
      </c>
    </row>
    <row r="8" spans="1:20" x14ac:dyDescent="0.2">
      <c r="A8" s="63" t="s">
        <v>239</v>
      </c>
      <c r="C8" s="35">
        <v>283766</v>
      </c>
      <c r="D8" s="59">
        <v>0.96305758970419286</v>
      </c>
      <c r="E8" s="35">
        <v>209191</v>
      </c>
      <c r="F8" s="59">
        <v>0.73719543567587376</v>
      </c>
      <c r="G8" s="35">
        <v>21288</v>
      </c>
      <c r="H8" s="59">
        <v>7.5019558368514899E-2</v>
      </c>
      <c r="I8" s="35">
        <v>767</v>
      </c>
      <c r="J8" s="59">
        <v>2.7029312884559813E-3</v>
      </c>
      <c r="K8" s="35">
        <v>30127</v>
      </c>
      <c r="L8" s="59">
        <v>0.10616846274747503</v>
      </c>
      <c r="M8" s="35">
        <v>78</v>
      </c>
      <c r="N8" s="59">
        <v>2.7487436831755743E-4</v>
      </c>
      <c r="O8" s="35">
        <v>1300</v>
      </c>
      <c r="P8" s="59">
        <v>4.5812394719592902E-3</v>
      </c>
      <c r="Q8" s="35">
        <v>10532</v>
      </c>
      <c r="R8" s="59">
        <v>3.7115087783596346E-2</v>
      </c>
      <c r="S8" s="58">
        <v>74575</v>
      </c>
      <c r="T8" s="59">
        <v>0.26280456432412624</v>
      </c>
    </row>
    <row r="9" spans="1:20" x14ac:dyDescent="0.2">
      <c r="A9" s="63" t="s">
        <v>240</v>
      </c>
      <c r="C9" s="35">
        <v>282379</v>
      </c>
      <c r="D9" s="59">
        <v>0.96141356120674715</v>
      </c>
      <c r="E9" s="35">
        <v>235544</v>
      </c>
      <c r="F9" s="59">
        <v>0.83414134903799508</v>
      </c>
      <c r="G9" s="35">
        <v>18462</v>
      </c>
      <c r="H9" s="59">
        <v>6.5380215950902862E-2</v>
      </c>
      <c r="I9" s="35">
        <v>782</v>
      </c>
      <c r="J9" s="59">
        <v>2.7693277474599739E-3</v>
      </c>
      <c r="K9" s="35">
        <v>5673</v>
      </c>
      <c r="L9" s="59">
        <v>2.0090020858491601E-2</v>
      </c>
      <c r="M9" s="35">
        <v>93</v>
      </c>
      <c r="N9" s="59">
        <v>3.2934460423756723E-4</v>
      </c>
      <c r="O9" s="35">
        <v>1006</v>
      </c>
      <c r="P9" s="59">
        <v>3.5625878694945444E-3</v>
      </c>
      <c r="Q9" s="35">
        <v>9923</v>
      </c>
      <c r="R9" s="59">
        <v>3.5140715138165371E-2</v>
      </c>
      <c r="S9" s="58">
        <v>46835</v>
      </c>
      <c r="T9" s="59">
        <v>0.16585865096200497</v>
      </c>
    </row>
    <row r="10" spans="1:20" x14ac:dyDescent="0.2">
      <c r="A10" s="63" t="s">
        <v>241</v>
      </c>
      <c r="C10" s="35">
        <v>278511</v>
      </c>
      <c r="D10" s="59">
        <v>0.95753848142443188</v>
      </c>
      <c r="E10" s="35">
        <v>171153</v>
      </c>
      <c r="F10" s="59">
        <v>0.61452869006969202</v>
      </c>
      <c r="G10" s="35">
        <v>67823</v>
      </c>
      <c r="H10" s="59">
        <v>0.24352000459586876</v>
      </c>
      <c r="I10" s="35">
        <v>1243</v>
      </c>
      <c r="J10" s="59">
        <v>4.4630194139549245E-3</v>
      </c>
      <c r="K10" s="35">
        <v>17418</v>
      </c>
      <c r="L10" s="59">
        <v>6.2539720154679707E-2</v>
      </c>
      <c r="M10" s="35">
        <v>123</v>
      </c>
      <c r="N10" s="59">
        <v>4.4163426220149293E-4</v>
      </c>
      <c r="O10" s="35">
        <v>1489</v>
      </c>
      <c r="P10" s="59">
        <v>5.3462879383579104E-3</v>
      </c>
      <c r="Q10" s="35">
        <v>7436</v>
      </c>
      <c r="R10" s="59">
        <v>2.6699124989677248E-2</v>
      </c>
      <c r="S10" s="58">
        <v>107358</v>
      </c>
      <c r="T10" s="59">
        <v>0.38547130993030798</v>
      </c>
    </row>
    <row r="11" spans="1:20" x14ac:dyDescent="0.2">
      <c r="A11" s="63" t="s">
        <v>242</v>
      </c>
      <c r="C11" s="35">
        <v>292704</v>
      </c>
      <c r="D11" s="59">
        <v>0.96594853503881051</v>
      </c>
      <c r="E11" s="35">
        <v>233617</v>
      </c>
      <c r="F11" s="59">
        <v>0.79813395102219309</v>
      </c>
      <c r="G11" s="35">
        <v>23592</v>
      </c>
      <c r="H11" s="59">
        <v>8.0600196785831427E-2</v>
      </c>
      <c r="I11" s="35">
        <v>644</v>
      </c>
      <c r="J11" s="59">
        <v>2.2001749207390402E-3</v>
      </c>
      <c r="K11" s="35">
        <v>15793</v>
      </c>
      <c r="L11" s="59">
        <v>5.3955531868372146E-2</v>
      </c>
      <c r="M11" s="35">
        <v>98</v>
      </c>
      <c r="N11" s="59">
        <v>3.3480922706898437E-4</v>
      </c>
      <c r="O11" s="35">
        <v>939</v>
      </c>
      <c r="P11" s="59">
        <v>3.2080190226303706E-3</v>
      </c>
      <c r="Q11" s="35">
        <v>8054</v>
      </c>
      <c r="R11" s="59">
        <v>2.7515852191975512E-2</v>
      </c>
      <c r="S11" s="58">
        <v>59087</v>
      </c>
      <c r="T11" s="59">
        <v>0.20186604897780694</v>
      </c>
    </row>
    <row r="12" spans="1:20" x14ac:dyDescent="0.2">
      <c r="A12" s="63" t="s">
        <v>243</v>
      </c>
      <c r="C12" s="35">
        <v>279879</v>
      </c>
      <c r="D12" s="59">
        <v>0.96972263013659465</v>
      </c>
      <c r="E12" s="35">
        <v>141284</v>
      </c>
      <c r="F12" s="59">
        <v>0.50480386166879254</v>
      </c>
      <c r="G12" s="35">
        <v>97659</v>
      </c>
      <c r="H12" s="59">
        <v>0.34893293173121243</v>
      </c>
      <c r="I12" s="35">
        <v>1234</v>
      </c>
      <c r="J12" s="59">
        <v>4.4090481958274823E-3</v>
      </c>
      <c r="K12" s="35">
        <v>21019</v>
      </c>
      <c r="L12" s="59">
        <v>7.5100311205913983E-2</v>
      </c>
      <c r="M12" s="35">
        <v>122</v>
      </c>
      <c r="N12" s="59">
        <v>4.3590265793432161E-4</v>
      </c>
      <c r="O12" s="35">
        <v>1835</v>
      </c>
      <c r="P12" s="59">
        <v>6.5564047320449195E-3</v>
      </c>
      <c r="Q12" s="35">
        <v>8252</v>
      </c>
      <c r="R12" s="59">
        <v>2.9484169944869031E-2</v>
      </c>
      <c r="S12" s="58">
        <v>138595</v>
      </c>
      <c r="T12" s="59">
        <v>0.4951961383312074</v>
      </c>
    </row>
    <row r="13" spans="1:20" x14ac:dyDescent="0.2">
      <c r="A13" s="63" t="s">
        <v>244</v>
      </c>
      <c r="C13" s="35">
        <v>274154</v>
      </c>
      <c r="D13" s="59">
        <v>0.96310832597737051</v>
      </c>
      <c r="E13" s="35">
        <v>184618</v>
      </c>
      <c r="F13" s="59">
        <v>0.67340983534801613</v>
      </c>
      <c r="G13" s="35">
        <v>39701</v>
      </c>
      <c r="H13" s="59">
        <v>0.144812769465337</v>
      </c>
      <c r="I13" s="35">
        <v>860</v>
      </c>
      <c r="J13" s="59">
        <v>3.136923043253062E-3</v>
      </c>
      <c r="K13" s="35">
        <v>14067</v>
      </c>
      <c r="L13" s="59">
        <v>5.1310577266791654E-2</v>
      </c>
      <c r="M13" s="35">
        <v>124</v>
      </c>
      <c r="N13" s="59">
        <v>4.5230053181788339E-4</v>
      </c>
      <c r="O13" s="35">
        <v>1364</v>
      </c>
      <c r="P13" s="59">
        <v>4.9753058499967173E-3</v>
      </c>
      <c r="Q13" s="35">
        <v>23306</v>
      </c>
      <c r="R13" s="59">
        <v>8.5010614472157978E-2</v>
      </c>
      <c r="S13" s="58">
        <v>89536</v>
      </c>
      <c r="T13" s="59">
        <v>0.32659016465198393</v>
      </c>
    </row>
    <row r="14" spans="1:20" x14ac:dyDescent="0.2">
      <c r="A14" s="63" t="s">
        <v>245</v>
      </c>
      <c r="C14" s="35">
        <v>287696</v>
      </c>
      <c r="D14" s="59">
        <v>0.96508814860130132</v>
      </c>
      <c r="E14" s="35">
        <v>214347</v>
      </c>
      <c r="F14" s="59">
        <v>0.74504685501362544</v>
      </c>
      <c r="G14" s="35">
        <v>10259</v>
      </c>
      <c r="H14" s="59">
        <v>3.5659168010677936E-2</v>
      </c>
      <c r="I14" s="35">
        <v>562</v>
      </c>
      <c r="J14" s="59">
        <v>1.9534508648017352E-3</v>
      </c>
      <c r="K14" s="35">
        <v>40281</v>
      </c>
      <c r="L14" s="59">
        <v>0.1400123741727379</v>
      </c>
      <c r="M14" s="35">
        <v>120</v>
      </c>
      <c r="N14" s="59">
        <v>4.1710694622101109E-4</v>
      </c>
      <c r="O14" s="35">
        <v>1134</v>
      </c>
      <c r="P14" s="59">
        <v>3.9416606417885542E-3</v>
      </c>
      <c r="Q14" s="35">
        <v>10949</v>
      </c>
      <c r="R14" s="59">
        <v>3.8057532951448751E-2</v>
      </c>
      <c r="S14" s="58">
        <v>73349</v>
      </c>
      <c r="T14" s="59">
        <v>0.2549531449863745</v>
      </c>
    </row>
    <row r="15" spans="1:20" x14ac:dyDescent="0.2">
      <c r="A15" s="63" t="s">
        <v>246</v>
      </c>
      <c r="C15" s="35">
        <v>253414</v>
      </c>
      <c r="D15" s="59">
        <v>0.95682164363452704</v>
      </c>
      <c r="E15" s="35">
        <v>211143</v>
      </c>
      <c r="F15" s="59">
        <v>0.83319390404634319</v>
      </c>
      <c r="G15" s="35">
        <v>12887</v>
      </c>
      <c r="H15" s="59">
        <v>5.0853544003093755E-2</v>
      </c>
      <c r="I15" s="35">
        <v>813</v>
      </c>
      <c r="J15" s="59">
        <v>3.2081889714064733E-3</v>
      </c>
      <c r="K15" s="35">
        <v>4304</v>
      </c>
      <c r="L15" s="59">
        <v>1.6984065600164158E-2</v>
      </c>
      <c r="M15" s="35">
        <v>100</v>
      </c>
      <c r="N15" s="59">
        <v>3.9461118959489215E-4</v>
      </c>
      <c r="O15" s="35">
        <v>876</v>
      </c>
      <c r="P15" s="59">
        <v>3.4567940208512552E-3</v>
      </c>
      <c r="Q15" s="35">
        <v>12349</v>
      </c>
      <c r="R15" s="59">
        <v>4.8730535803073231E-2</v>
      </c>
      <c r="S15" s="58">
        <v>42271</v>
      </c>
      <c r="T15" s="59">
        <v>0.16680609595365686</v>
      </c>
    </row>
    <row r="16" spans="1:20" x14ac:dyDescent="0.2">
      <c r="A16" s="63" t="s">
        <v>247</v>
      </c>
      <c r="C16" s="35">
        <v>288413</v>
      </c>
      <c r="D16" s="59">
        <v>0.96372909681602437</v>
      </c>
      <c r="E16" s="35">
        <v>216604</v>
      </c>
      <c r="F16" s="59">
        <v>0.75102023833877118</v>
      </c>
      <c r="G16" s="35">
        <v>19403</v>
      </c>
      <c r="H16" s="59">
        <v>6.7275053482332633E-2</v>
      </c>
      <c r="I16" s="35">
        <v>701</v>
      </c>
      <c r="J16" s="59">
        <v>2.4305423125864645E-3</v>
      </c>
      <c r="K16" s="35">
        <v>29633</v>
      </c>
      <c r="L16" s="59">
        <v>0.10274502189568431</v>
      </c>
      <c r="M16" s="35">
        <v>112</v>
      </c>
      <c r="N16" s="59">
        <v>3.8833200999954928E-4</v>
      </c>
      <c r="O16" s="35">
        <v>1325</v>
      </c>
      <c r="P16" s="59">
        <v>4.5941063682982388E-3</v>
      </c>
      <c r="Q16" s="35">
        <v>10174</v>
      </c>
      <c r="R16" s="59">
        <v>3.527580240835191E-2</v>
      </c>
      <c r="S16" s="58">
        <v>71809</v>
      </c>
      <c r="T16" s="59">
        <v>0.24897976166122887</v>
      </c>
    </row>
    <row r="17" spans="1:20" x14ac:dyDescent="0.2">
      <c r="A17" s="63" t="s">
        <v>248</v>
      </c>
      <c r="C17" s="35">
        <v>250974</v>
      </c>
      <c r="D17" s="59">
        <v>0.95663295799564896</v>
      </c>
      <c r="E17" s="35">
        <v>212267</v>
      </c>
      <c r="F17" s="59">
        <v>0.84577286890275483</v>
      </c>
      <c r="G17" s="35">
        <v>14002</v>
      </c>
      <c r="H17" s="59">
        <v>5.5790639667854039E-2</v>
      </c>
      <c r="I17" s="35">
        <v>961</v>
      </c>
      <c r="J17" s="59">
        <v>3.8290818969295625E-3</v>
      </c>
      <c r="K17" s="35">
        <v>1983</v>
      </c>
      <c r="L17" s="59">
        <v>7.9012168591168809E-3</v>
      </c>
      <c r="M17" s="35">
        <v>75</v>
      </c>
      <c r="N17" s="59">
        <v>2.9883573597265056E-4</v>
      </c>
      <c r="O17" s="35">
        <v>863</v>
      </c>
      <c r="P17" s="59">
        <v>3.4386032019252991E-3</v>
      </c>
      <c r="Q17" s="35">
        <v>9939</v>
      </c>
      <c r="R17" s="59">
        <v>3.9601711731095654E-2</v>
      </c>
      <c r="S17" s="58">
        <v>38707</v>
      </c>
      <c r="T17" s="59">
        <v>0.15422713109724515</v>
      </c>
    </row>
    <row r="18" spans="1:20" x14ac:dyDescent="0.2">
      <c r="A18" s="63" t="s">
        <v>249</v>
      </c>
      <c r="C18" s="35">
        <v>254232</v>
      </c>
      <c r="D18" s="59">
        <v>0.95644529406211642</v>
      </c>
      <c r="E18" s="35">
        <v>218495</v>
      </c>
      <c r="F18" s="59">
        <v>0.8594315428427578</v>
      </c>
      <c r="G18" s="35">
        <v>6669</v>
      </c>
      <c r="H18" s="59">
        <v>2.623194562446899E-2</v>
      </c>
      <c r="I18" s="35">
        <v>860</v>
      </c>
      <c r="J18" s="59">
        <v>3.3827370275968409E-3</v>
      </c>
      <c r="K18" s="35">
        <v>1484</v>
      </c>
      <c r="L18" s="59">
        <v>5.8371880801787344E-3</v>
      </c>
      <c r="M18" s="35">
        <v>56</v>
      </c>
      <c r="N18" s="59">
        <v>2.2027124830863149E-4</v>
      </c>
      <c r="O18" s="35">
        <v>870</v>
      </c>
      <c r="P18" s="59">
        <v>3.4220711790805248E-3</v>
      </c>
      <c r="Q18" s="35">
        <v>14725</v>
      </c>
      <c r="R18" s="59">
        <v>5.7919538059724975E-2</v>
      </c>
      <c r="S18" s="58">
        <v>35737</v>
      </c>
      <c r="T18" s="59">
        <v>0.1405684571572422</v>
      </c>
    </row>
    <row r="19" spans="1:20" x14ac:dyDescent="0.2">
      <c r="A19" s="63" t="s">
        <v>250</v>
      </c>
      <c r="C19" s="35">
        <v>294843</v>
      </c>
      <c r="D19" s="59">
        <v>0.95065170277062694</v>
      </c>
      <c r="E19" s="35">
        <v>186517</v>
      </c>
      <c r="F19" s="59">
        <v>0.63259768758288304</v>
      </c>
      <c r="G19" s="35">
        <v>41721</v>
      </c>
      <c r="H19" s="59">
        <v>0.14150242671523489</v>
      </c>
      <c r="I19" s="35">
        <v>1059</v>
      </c>
      <c r="J19" s="59">
        <v>3.59174204576673E-3</v>
      </c>
      <c r="K19" s="35">
        <v>31016</v>
      </c>
      <c r="L19" s="59">
        <v>0.10519496816950037</v>
      </c>
      <c r="M19" s="35">
        <v>299</v>
      </c>
      <c r="N19" s="59">
        <v>1.0140990289747424E-3</v>
      </c>
      <c r="O19" s="35">
        <v>2129</v>
      </c>
      <c r="P19" s="59">
        <v>7.2207920825659759E-3</v>
      </c>
      <c r="Q19" s="35">
        <v>17552</v>
      </c>
      <c r="R19" s="59">
        <v>5.952998714570127E-2</v>
      </c>
      <c r="S19" s="58">
        <v>108326</v>
      </c>
      <c r="T19" s="59">
        <v>0.36740231241711691</v>
      </c>
    </row>
    <row r="20" spans="1:20" x14ac:dyDescent="0.2">
      <c r="A20" s="63" t="s">
        <v>251</v>
      </c>
      <c r="C20" s="35">
        <v>263537</v>
      </c>
      <c r="D20" s="59">
        <v>0.95830945939279866</v>
      </c>
      <c r="E20" s="35">
        <v>214781</v>
      </c>
      <c r="F20" s="59">
        <v>0.81499372004690041</v>
      </c>
      <c r="G20" s="35">
        <v>18109</v>
      </c>
      <c r="H20" s="59">
        <v>6.8715208870101727E-2</v>
      </c>
      <c r="I20" s="35">
        <v>1342</v>
      </c>
      <c r="J20" s="59">
        <v>5.092264084360071E-3</v>
      </c>
      <c r="K20" s="35">
        <v>4296</v>
      </c>
      <c r="L20" s="59">
        <v>1.630131632370407E-2</v>
      </c>
      <c r="M20" s="35">
        <v>84</v>
      </c>
      <c r="N20" s="59">
        <v>3.1874082197186734E-4</v>
      </c>
      <c r="O20" s="35">
        <v>1006</v>
      </c>
      <c r="P20" s="59">
        <v>3.8173007964726014E-3</v>
      </c>
      <c r="Q20" s="35">
        <v>12932</v>
      </c>
      <c r="R20" s="59">
        <v>4.9070908449287957E-2</v>
      </c>
      <c r="S20" s="58">
        <v>48756</v>
      </c>
      <c r="T20" s="59">
        <v>0.18500627995309957</v>
      </c>
    </row>
    <row r="21" spans="1:20" x14ac:dyDescent="0.2">
      <c r="A21" s="63" t="s">
        <v>252</v>
      </c>
      <c r="C21" s="35">
        <v>261670</v>
      </c>
      <c r="D21" s="59">
        <v>0.95041846600680246</v>
      </c>
      <c r="E21" s="35">
        <v>193428</v>
      </c>
      <c r="F21" s="59">
        <v>0.73920586998891735</v>
      </c>
      <c r="G21" s="35">
        <v>30400</v>
      </c>
      <c r="H21" s="59">
        <v>0.11617686398899377</v>
      </c>
      <c r="I21" s="35">
        <v>1203</v>
      </c>
      <c r="J21" s="59">
        <v>4.5973936637749837E-3</v>
      </c>
      <c r="K21" s="35">
        <v>7182</v>
      </c>
      <c r="L21" s="59">
        <v>2.7446784117399779E-2</v>
      </c>
      <c r="M21" s="35">
        <v>99</v>
      </c>
      <c r="N21" s="59">
        <v>3.7833912943784157E-4</v>
      </c>
      <c r="O21" s="35">
        <v>1608</v>
      </c>
      <c r="P21" s="59">
        <v>6.1451446478388815E-3</v>
      </c>
      <c r="Q21" s="35">
        <v>14776</v>
      </c>
      <c r="R21" s="59">
        <v>5.646807047043987E-2</v>
      </c>
      <c r="S21" s="58">
        <v>68242</v>
      </c>
      <c r="T21" s="59">
        <v>0.26079413001108265</v>
      </c>
    </row>
    <row r="22" spans="1:20" x14ac:dyDescent="0.2">
      <c r="A22" s="63" t="s">
        <v>253</v>
      </c>
      <c r="C22" s="35">
        <v>266844</v>
      </c>
      <c r="D22" s="59">
        <v>0.95437409122933259</v>
      </c>
      <c r="E22" s="35">
        <v>205586</v>
      </c>
      <c r="F22" s="59">
        <v>0.77043516061818895</v>
      </c>
      <c r="G22" s="35">
        <v>25218</v>
      </c>
      <c r="H22" s="59">
        <v>9.4504654404820795E-2</v>
      </c>
      <c r="I22" s="35">
        <v>1641</v>
      </c>
      <c r="J22" s="59">
        <v>6.1496604757836039E-3</v>
      </c>
      <c r="K22" s="35">
        <v>4025</v>
      </c>
      <c r="L22" s="59">
        <v>1.5083719326647779E-2</v>
      </c>
      <c r="M22" s="35">
        <v>167</v>
      </c>
      <c r="N22" s="59">
        <v>6.2583382050936131E-4</v>
      </c>
      <c r="O22" s="35">
        <v>1234</v>
      </c>
      <c r="P22" s="59">
        <v>4.624424757536238E-3</v>
      </c>
      <c r="Q22" s="35">
        <v>16798</v>
      </c>
      <c r="R22" s="59">
        <v>6.2950637825845812E-2</v>
      </c>
      <c r="S22" s="58">
        <v>61258</v>
      </c>
      <c r="T22" s="59">
        <v>0.2295648393818111</v>
      </c>
    </row>
    <row r="23" spans="1:20" x14ac:dyDescent="0.2">
      <c r="A23" s="63" t="s">
        <v>254</v>
      </c>
      <c r="C23" s="35">
        <v>271281</v>
      </c>
      <c r="D23" s="59">
        <v>0.95962489079589064</v>
      </c>
      <c r="E23" s="35">
        <v>242459</v>
      </c>
      <c r="F23" s="59">
        <v>0.8937559209823025</v>
      </c>
      <c r="G23" s="35">
        <v>2678</v>
      </c>
      <c r="H23" s="59">
        <v>9.8716828675801099E-3</v>
      </c>
      <c r="I23" s="35">
        <v>724</v>
      </c>
      <c r="J23" s="59">
        <v>2.6688194160298731E-3</v>
      </c>
      <c r="K23" s="35">
        <v>4674</v>
      </c>
      <c r="L23" s="59">
        <v>1.7229367334977385E-2</v>
      </c>
      <c r="M23" s="35">
        <v>192</v>
      </c>
      <c r="N23" s="59">
        <v>7.0775321530073979E-4</v>
      </c>
      <c r="O23" s="35">
        <v>919</v>
      </c>
      <c r="P23" s="59">
        <v>3.3876312753196871E-3</v>
      </c>
      <c r="Q23" s="35">
        <v>8682</v>
      </c>
      <c r="R23" s="59">
        <v>3.2003715704380327E-2</v>
      </c>
      <c r="S23" s="58">
        <v>28822</v>
      </c>
      <c r="T23" s="59">
        <v>0.10624407901769752</v>
      </c>
    </row>
    <row r="24" spans="1:20" x14ac:dyDescent="0.2">
      <c r="A24" s="63" t="s">
        <v>255</v>
      </c>
      <c r="C24" s="35">
        <v>268530</v>
      </c>
      <c r="D24" s="59">
        <v>0.95151007336238025</v>
      </c>
      <c r="E24" s="35">
        <v>176744</v>
      </c>
      <c r="F24" s="59">
        <v>0.65819089114810259</v>
      </c>
      <c r="G24" s="35">
        <v>35143</v>
      </c>
      <c r="H24" s="59">
        <v>0.13087178341339886</v>
      </c>
      <c r="I24" s="35">
        <v>1333</v>
      </c>
      <c r="J24" s="59">
        <v>4.9640636055561758E-3</v>
      </c>
      <c r="K24" s="35">
        <v>16523</v>
      </c>
      <c r="L24" s="59">
        <v>6.1531300040963764E-2</v>
      </c>
      <c r="M24" s="35">
        <v>180</v>
      </c>
      <c r="N24" s="59">
        <v>6.7031616579153166E-4</v>
      </c>
      <c r="O24" s="35">
        <v>1684</v>
      </c>
      <c r="P24" s="59">
        <v>6.271180128849663E-3</v>
      </c>
      <c r="Q24" s="35">
        <v>23902</v>
      </c>
      <c r="R24" s="59">
        <v>8.9010538859717728E-2</v>
      </c>
      <c r="S24" s="58">
        <v>91786</v>
      </c>
      <c r="T24" s="59">
        <v>0.34180910885189736</v>
      </c>
    </row>
    <row r="25" spans="1:20" x14ac:dyDescent="0.2">
      <c r="A25" s="63" t="s">
        <v>256</v>
      </c>
      <c r="C25" s="35">
        <v>272767</v>
      </c>
      <c r="D25" s="59">
        <v>0.95945623920782219</v>
      </c>
      <c r="E25" s="35">
        <v>232161</v>
      </c>
      <c r="F25" s="59">
        <v>0.85113301829033572</v>
      </c>
      <c r="G25" s="35">
        <v>9738</v>
      </c>
      <c r="H25" s="59">
        <v>3.5700799583527336E-2</v>
      </c>
      <c r="I25" s="35">
        <v>952</v>
      </c>
      <c r="J25" s="59">
        <v>3.4901582669457816E-3</v>
      </c>
      <c r="K25" s="35">
        <v>4825</v>
      </c>
      <c r="L25" s="59">
        <v>1.7689089955896426E-2</v>
      </c>
      <c r="M25" s="35">
        <v>100</v>
      </c>
      <c r="N25" s="59">
        <v>3.6661326333464094E-4</v>
      </c>
      <c r="O25" s="35">
        <v>921</v>
      </c>
      <c r="P25" s="59">
        <v>3.376508155312043E-3</v>
      </c>
      <c r="Q25" s="35">
        <v>13011</v>
      </c>
      <c r="R25" s="59">
        <v>4.770005169247013E-2</v>
      </c>
      <c r="S25" s="58">
        <v>40606</v>
      </c>
      <c r="T25" s="59">
        <v>0.14886698170966428</v>
      </c>
    </row>
    <row r="26" spans="1:20" x14ac:dyDescent="0.2">
      <c r="A26" s="63" t="s">
        <v>257</v>
      </c>
      <c r="C26" s="35">
        <v>260024</v>
      </c>
      <c r="D26" s="59">
        <v>0.96268421376488322</v>
      </c>
      <c r="E26" s="35">
        <v>234040</v>
      </c>
      <c r="F26" s="59">
        <v>0.9000707626988278</v>
      </c>
      <c r="G26" s="35">
        <v>4537</v>
      </c>
      <c r="H26" s="59">
        <v>1.7448389379441896E-2</v>
      </c>
      <c r="I26" s="35">
        <v>906</v>
      </c>
      <c r="J26" s="59">
        <v>3.4842937574993079E-3</v>
      </c>
      <c r="K26" s="35">
        <v>1239</v>
      </c>
      <c r="L26" s="59">
        <v>4.7649447743285233E-3</v>
      </c>
      <c r="M26" s="35">
        <v>83</v>
      </c>
      <c r="N26" s="59">
        <v>3.1920130449496968E-4</v>
      </c>
      <c r="O26" s="35">
        <v>696</v>
      </c>
      <c r="P26" s="59">
        <v>2.6766759991385409E-3</v>
      </c>
      <c r="Q26" s="35">
        <v>8820</v>
      </c>
      <c r="R26" s="59">
        <v>3.3919945851152204E-2</v>
      </c>
      <c r="S26" s="58">
        <v>25984</v>
      </c>
      <c r="T26" s="59">
        <v>9.9929237301172202E-2</v>
      </c>
    </row>
    <row r="27" spans="1:20" x14ac:dyDescent="0.2">
      <c r="A27" s="63" t="s">
        <v>258</v>
      </c>
      <c r="C27" s="35">
        <v>279205</v>
      </c>
      <c r="D27" s="59">
        <v>0.96041260006088713</v>
      </c>
      <c r="E27" s="35">
        <v>211735</v>
      </c>
      <c r="F27" s="59">
        <v>0.75834959975645133</v>
      </c>
      <c r="G27" s="35">
        <v>17621</v>
      </c>
      <c r="H27" s="59">
        <v>6.3111333966082275E-2</v>
      </c>
      <c r="I27" s="35">
        <v>1571</v>
      </c>
      <c r="J27" s="59">
        <v>5.6266900664386386E-3</v>
      </c>
      <c r="K27" s="35">
        <v>9600</v>
      </c>
      <c r="L27" s="59">
        <v>3.4383338407263479E-2</v>
      </c>
      <c r="M27" s="35">
        <v>112</v>
      </c>
      <c r="N27" s="59">
        <v>4.0113894808474059E-4</v>
      </c>
      <c r="O27" s="35">
        <v>1171</v>
      </c>
      <c r="P27" s="59">
        <v>4.1940509661359936E-3</v>
      </c>
      <c r="Q27" s="35">
        <v>26342</v>
      </c>
      <c r="R27" s="59">
        <v>9.4346447950430692E-2</v>
      </c>
      <c r="S27" s="58">
        <v>67470</v>
      </c>
      <c r="T27" s="59">
        <v>0.24165040024354864</v>
      </c>
    </row>
    <row r="28" spans="1:20" x14ac:dyDescent="0.2">
      <c r="A28" s="63" t="s">
        <v>259</v>
      </c>
      <c r="C28" s="35">
        <v>227990</v>
      </c>
      <c r="D28" s="59">
        <v>0.95464713364621256</v>
      </c>
      <c r="E28" s="35">
        <v>132983</v>
      </c>
      <c r="F28" s="59">
        <v>0.58328435457695516</v>
      </c>
      <c r="G28" s="35">
        <v>70530</v>
      </c>
      <c r="H28" s="59">
        <v>0.30935567349445153</v>
      </c>
      <c r="I28" s="35">
        <v>1516</v>
      </c>
      <c r="J28" s="59">
        <v>6.6494144480021052E-3</v>
      </c>
      <c r="K28" s="35">
        <v>1454</v>
      </c>
      <c r="L28" s="59">
        <v>6.3774726961708843E-3</v>
      </c>
      <c r="M28" s="35">
        <v>95</v>
      </c>
      <c r="N28" s="59">
        <v>4.1668494232203167E-4</v>
      </c>
      <c r="O28" s="35">
        <v>1094</v>
      </c>
      <c r="P28" s="59">
        <v>4.7984560726347649E-3</v>
      </c>
      <c r="Q28" s="35">
        <v>9978</v>
      </c>
      <c r="R28" s="59">
        <v>4.3765077415676125E-2</v>
      </c>
      <c r="S28" s="58">
        <v>95007</v>
      </c>
      <c r="T28" s="59">
        <v>0.41671564542304484</v>
      </c>
    </row>
    <row r="29" spans="1:20" x14ac:dyDescent="0.2">
      <c r="A29" s="63" t="s">
        <v>260</v>
      </c>
      <c r="C29" s="35">
        <v>282092</v>
      </c>
      <c r="D29" s="59">
        <v>0.96020092735703255</v>
      </c>
      <c r="E29" s="35">
        <v>220395</v>
      </c>
      <c r="F29" s="59">
        <v>0.78128766501708657</v>
      </c>
      <c r="G29" s="35">
        <v>11349</v>
      </c>
      <c r="H29" s="59">
        <v>4.0231555662691605E-2</v>
      </c>
      <c r="I29" s="35">
        <v>988</v>
      </c>
      <c r="J29" s="59">
        <v>3.5024034712079748E-3</v>
      </c>
      <c r="K29" s="35">
        <v>5734</v>
      </c>
      <c r="L29" s="59">
        <v>2.0326701927030899E-2</v>
      </c>
      <c r="M29" s="35">
        <v>106</v>
      </c>
      <c r="N29" s="59">
        <v>3.7576393517008638E-4</v>
      </c>
      <c r="O29" s="35">
        <v>945</v>
      </c>
      <c r="P29" s="59">
        <v>3.349970931469166E-3</v>
      </c>
      <c r="Q29" s="35">
        <v>31348</v>
      </c>
      <c r="R29" s="59">
        <v>0.11112686641237611</v>
      </c>
      <c r="S29" s="58">
        <v>61697</v>
      </c>
      <c r="T29" s="59">
        <v>0.21871233498291337</v>
      </c>
    </row>
    <row r="30" spans="1:20" x14ac:dyDescent="0.2">
      <c r="A30" s="63" t="s">
        <v>261</v>
      </c>
      <c r="C30" s="35">
        <v>292766</v>
      </c>
      <c r="D30" s="59">
        <v>0.96134455503712857</v>
      </c>
      <c r="E30" s="35">
        <v>195849</v>
      </c>
      <c r="F30" s="59">
        <v>0.66896087660452375</v>
      </c>
      <c r="G30" s="35">
        <v>38694</v>
      </c>
      <c r="H30" s="59">
        <v>0.13216698660363566</v>
      </c>
      <c r="I30" s="35">
        <v>1203</v>
      </c>
      <c r="J30" s="59">
        <v>4.109083705075043E-3</v>
      </c>
      <c r="K30" s="35">
        <v>8204</v>
      </c>
      <c r="L30" s="59">
        <v>2.8022379647909934E-2</v>
      </c>
      <c r="M30" s="35">
        <v>148</v>
      </c>
      <c r="N30" s="59">
        <v>5.0552318233674674E-4</v>
      </c>
      <c r="O30" s="35">
        <v>1458</v>
      </c>
      <c r="P30" s="59">
        <v>4.9800864854525461E-3</v>
      </c>
      <c r="Q30" s="35">
        <v>35893</v>
      </c>
      <c r="R30" s="59">
        <v>0.12259961880819494</v>
      </c>
      <c r="S30" s="58">
        <v>96917</v>
      </c>
      <c r="T30" s="59">
        <v>0.33103912339547625</v>
      </c>
    </row>
    <row r="31" spans="1:20" x14ac:dyDescent="0.2">
      <c r="A31" s="63" t="s">
        <v>262</v>
      </c>
      <c r="C31" s="35">
        <v>296200</v>
      </c>
      <c r="D31" s="59">
        <v>0.96562795408507751</v>
      </c>
      <c r="E31" s="35">
        <v>241520</v>
      </c>
      <c r="F31" s="59">
        <v>0.81539500337609727</v>
      </c>
      <c r="G31" s="35">
        <v>5233</v>
      </c>
      <c r="H31" s="59">
        <v>1.7667116812964213E-2</v>
      </c>
      <c r="I31" s="35">
        <v>800</v>
      </c>
      <c r="J31" s="59">
        <v>2.7008777852802163E-3</v>
      </c>
      <c r="K31" s="35">
        <v>8013</v>
      </c>
      <c r="L31" s="59">
        <v>2.7052667116812965E-2</v>
      </c>
      <c r="M31" s="35">
        <v>152</v>
      </c>
      <c r="N31" s="59">
        <v>5.1316677920324101E-4</v>
      </c>
      <c r="O31" s="35">
        <v>919</v>
      </c>
      <c r="P31" s="59">
        <v>3.1026333558406482E-3</v>
      </c>
      <c r="Q31" s="35">
        <v>29382</v>
      </c>
      <c r="R31" s="59">
        <v>9.9196488858879134E-2</v>
      </c>
      <c r="S31" s="58">
        <v>54680</v>
      </c>
      <c r="T31" s="59">
        <v>0.18460499662390276</v>
      </c>
    </row>
    <row r="32" spans="1:20" x14ac:dyDescent="0.2">
      <c r="A32" s="63" t="s">
        <v>263</v>
      </c>
      <c r="C32" s="35">
        <v>245798</v>
      </c>
      <c r="D32" s="59">
        <v>0.96017461492770495</v>
      </c>
      <c r="E32" s="35">
        <v>218293</v>
      </c>
      <c r="F32" s="59">
        <v>0.88809917086388013</v>
      </c>
      <c r="G32" s="35">
        <v>3033</v>
      </c>
      <c r="H32" s="59">
        <v>1.2339400646058958E-2</v>
      </c>
      <c r="I32" s="35">
        <v>858</v>
      </c>
      <c r="J32" s="59">
        <v>3.490671201555749E-3</v>
      </c>
      <c r="K32" s="35">
        <v>1122</v>
      </c>
      <c r="L32" s="59">
        <v>4.5647238789575176E-3</v>
      </c>
      <c r="M32" s="35">
        <v>40</v>
      </c>
      <c r="N32" s="59">
        <v>1.6273525415178318E-4</v>
      </c>
      <c r="O32" s="35">
        <v>681</v>
      </c>
      <c r="P32" s="59">
        <v>2.7705677019341083E-3</v>
      </c>
      <c r="Q32" s="35">
        <v>11982</v>
      </c>
      <c r="R32" s="59">
        <v>4.8747345381166651E-2</v>
      </c>
      <c r="S32" s="58">
        <v>27505</v>
      </c>
      <c r="T32" s="59">
        <v>0.1119008291361199</v>
      </c>
    </row>
    <row r="33" spans="1:20" x14ac:dyDescent="0.2">
      <c r="A33" s="63" t="s">
        <v>264</v>
      </c>
      <c r="C33" s="35">
        <v>259184</v>
      </c>
      <c r="D33" s="59">
        <v>0.96389437619606144</v>
      </c>
      <c r="E33" s="35">
        <v>190363</v>
      </c>
      <c r="F33" s="59">
        <v>0.73447049200567938</v>
      </c>
      <c r="G33" s="35">
        <v>35404</v>
      </c>
      <c r="H33" s="59">
        <v>0.13659793814432988</v>
      </c>
      <c r="I33" s="35">
        <v>921</v>
      </c>
      <c r="J33" s="59">
        <v>3.5534600901290202E-3</v>
      </c>
      <c r="K33" s="35">
        <v>2903</v>
      </c>
      <c r="L33" s="59">
        <v>1.1200537070189517E-2</v>
      </c>
      <c r="M33" s="35">
        <v>127</v>
      </c>
      <c r="N33" s="59">
        <v>4.8999938267794312E-4</v>
      </c>
      <c r="O33" s="35">
        <v>1115</v>
      </c>
      <c r="P33" s="59">
        <v>4.301963084140996E-3</v>
      </c>
      <c r="Q33" s="35">
        <v>18993</v>
      </c>
      <c r="R33" s="59">
        <v>7.3279986418914742E-2</v>
      </c>
      <c r="S33" s="58">
        <v>68821</v>
      </c>
      <c r="T33" s="59">
        <v>0.26552950799432062</v>
      </c>
    </row>
    <row r="34" spans="1:20" x14ac:dyDescent="0.2">
      <c r="A34" s="63" t="s">
        <v>265</v>
      </c>
      <c r="C34" s="35">
        <v>243339</v>
      </c>
      <c r="D34" s="59">
        <v>0.96354468457583864</v>
      </c>
      <c r="E34" s="35">
        <v>210811</v>
      </c>
      <c r="F34" s="59">
        <v>0.86632640061806776</v>
      </c>
      <c r="G34" s="35">
        <v>7440</v>
      </c>
      <c r="H34" s="59">
        <v>3.0574630453811348E-2</v>
      </c>
      <c r="I34" s="35">
        <v>2889</v>
      </c>
      <c r="J34" s="59">
        <v>1.1872326260895294E-2</v>
      </c>
      <c r="K34" s="35">
        <v>1993</v>
      </c>
      <c r="L34" s="59">
        <v>8.1902202277481205E-3</v>
      </c>
      <c r="M34" s="35">
        <v>120</v>
      </c>
      <c r="N34" s="59">
        <v>4.9313920086792502E-4</v>
      </c>
      <c r="O34" s="35">
        <v>712</v>
      </c>
      <c r="P34" s="59">
        <v>2.9259592584830216E-3</v>
      </c>
      <c r="Q34" s="35">
        <v>10503</v>
      </c>
      <c r="R34" s="59">
        <v>4.3162008555965137E-2</v>
      </c>
      <c r="S34" s="58">
        <v>32528</v>
      </c>
      <c r="T34" s="59">
        <v>0.13367359938193221</v>
      </c>
    </row>
    <row r="35" spans="1:20" x14ac:dyDescent="0.2">
      <c r="A35" s="63" t="s">
        <v>266</v>
      </c>
      <c r="C35" s="35">
        <v>252461</v>
      </c>
      <c r="D35" s="59">
        <v>0.95581891856563983</v>
      </c>
      <c r="E35" s="35">
        <v>195247</v>
      </c>
      <c r="F35" s="59">
        <v>0.77337489750892219</v>
      </c>
      <c r="G35" s="35">
        <v>24510</v>
      </c>
      <c r="H35" s="59">
        <v>9.7084302129833919E-2</v>
      </c>
      <c r="I35" s="35">
        <v>1775</v>
      </c>
      <c r="J35" s="59">
        <v>7.030788913931261E-3</v>
      </c>
      <c r="K35" s="35">
        <v>1433</v>
      </c>
      <c r="L35" s="59">
        <v>5.6761242330498575E-3</v>
      </c>
      <c r="M35" s="35">
        <v>122</v>
      </c>
      <c r="N35" s="59">
        <v>4.8324295633781058E-4</v>
      </c>
      <c r="O35" s="35">
        <v>860</v>
      </c>
      <c r="P35" s="59">
        <v>3.406466741397681E-3</v>
      </c>
      <c r="Q35" s="35">
        <v>17360</v>
      </c>
      <c r="R35" s="59">
        <v>6.8763096082167144E-2</v>
      </c>
      <c r="S35" s="58">
        <v>57214</v>
      </c>
      <c r="T35" s="59">
        <v>0.22662510249107784</v>
      </c>
    </row>
    <row r="36" spans="1:20" x14ac:dyDescent="0.2">
      <c r="A36" s="63" t="s">
        <v>267</v>
      </c>
      <c r="C36" s="35">
        <v>253223</v>
      </c>
      <c r="D36" s="59">
        <v>0.96229015531764495</v>
      </c>
      <c r="E36" s="35">
        <v>229129</v>
      </c>
      <c r="F36" s="59">
        <v>0.90485066522393309</v>
      </c>
      <c r="G36" s="35">
        <v>2403</v>
      </c>
      <c r="H36" s="59">
        <v>9.4896593121477912E-3</v>
      </c>
      <c r="I36" s="35">
        <v>2405</v>
      </c>
      <c r="J36" s="59">
        <v>9.4975574888536973E-3</v>
      </c>
      <c r="K36" s="35">
        <v>1068</v>
      </c>
      <c r="L36" s="59">
        <v>4.2176263609545739E-3</v>
      </c>
      <c r="M36" s="35">
        <v>95</v>
      </c>
      <c r="N36" s="59">
        <v>3.7516339353060348E-4</v>
      </c>
      <c r="O36" s="35">
        <v>744</v>
      </c>
      <c r="P36" s="59">
        <v>2.9381217345975682E-3</v>
      </c>
      <c r="Q36" s="35">
        <v>7830</v>
      </c>
      <c r="R36" s="59">
        <v>3.0921361803627631E-2</v>
      </c>
      <c r="S36" s="58">
        <v>24094</v>
      </c>
      <c r="T36" s="59">
        <v>9.5149334776066949E-2</v>
      </c>
    </row>
    <row r="37" spans="1:20" x14ac:dyDescent="0.2">
      <c r="A37" s="63" t="s">
        <v>268</v>
      </c>
      <c r="C37" s="35">
        <v>243638</v>
      </c>
      <c r="D37" s="59">
        <v>0.96285062264507182</v>
      </c>
      <c r="E37" s="35">
        <v>223090</v>
      </c>
      <c r="F37" s="59">
        <v>0.91566176048071324</v>
      </c>
      <c r="G37" s="35">
        <v>1623</v>
      </c>
      <c r="H37" s="59">
        <v>6.6615224226105945E-3</v>
      </c>
      <c r="I37" s="35">
        <v>1199</v>
      </c>
      <c r="J37" s="59">
        <v>4.9212356036414679E-3</v>
      </c>
      <c r="K37" s="35">
        <v>2368</v>
      </c>
      <c r="L37" s="59">
        <v>9.7193377059407813E-3</v>
      </c>
      <c r="M37" s="35">
        <v>135</v>
      </c>
      <c r="N37" s="59">
        <v>5.5410075603969826E-4</v>
      </c>
      <c r="O37" s="35">
        <v>733</v>
      </c>
      <c r="P37" s="59">
        <v>3.0085618827933244E-3</v>
      </c>
      <c r="Q37" s="35">
        <v>5439</v>
      </c>
      <c r="R37" s="59">
        <v>2.2324103793332731E-2</v>
      </c>
      <c r="S37" s="58">
        <v>20548</v>
      </c>
      <c r="T37" s="59">
        <v>8.4338239519286817E-2</v>
      </c>
    </row>
    <row r="38" spans="1:20" x14ac:dyDescent="0.2">
      <c r="A38" s="63" t="s">
        <v>269</v>
      </c>
      <c r="C38" s="35">
        <v>257372</v>
      </c>
      <c r="D38" s="59">
        <v>0.95065508291500234</v>
      </c>
      <c r="E38" s="35">
        <v>221471</v>
      </c>
      <c r="F38" s="59">
        <v>0.86050930171114182</v>
      </c>
      <c r="G38" s="35">
        <v>3776</v>
      </c>
      <c r="H38" s="59">
        <v>1.4671370623067E-2</v>
      </c>
      <c r="I38" s="35">
        <v>10998</v>
      </c>
      <c r="J38" s="59">
        <v>4.2731921110299491E-2</v>
      </c>
      <c r="K38" s="35">
        <v>1594</v>
      </c>
      <c r="L38" s="59">
        <v>6.1933699081485162E-3</v>
      </c>
      <c r="M38" s="35">
        <v>185</v>
      </c>
      <c r="N38" s="59">
        <v>7.1880391029327203E-4</v>
      </c>
      <c r="O38" s="35">
        <v>823</v>
      </c>
      <c r="P38" s="59">
        <v>3.197706044169529E-3</v>
      </c>
      <c r="Q38" s="35">
        <v>5825</v>
      </c>
      <c r="R38" s="59">
        <v>2.2632609607882753E-2</v>
      </c>
      <c r="S38" s="58">
        <v>35901</v>
      </c>
      <c r="T38" s="59">
        <v>0.13949069828885816</v>
      </c>
    </row>
    <row r="39" spans="1:20" x14ac:dyDescent="0.2">
      <c r="A39" s="63" t="s">
        <v>270</v>
      </c>
      <c r="C39" s="35">
        <v>248650</v>
      </c>
      <c r="D39" s="59">
        <v>0.95847174743615526</v>
      </c>
      <c r="E39" s="35">
        <v>222845</v>
      </c>
      <c r="F39" s="59">
        <v>0.89621958576312089</v>
      </c>
      <c r="G39" s="35">
        <v>2750</v>
      </c>
      <c r="H39" s="59">
        <v>1.1059722501508143E-2</v>
      </c>
      <c r="I39" s="35">
        <v>5724</v>
      </c>
      <c r="J39" s="59">
        <v>2.3020309672230042E-2</v>
      </c>
      <c r="K39" s="35">
        <v>1878</v>
      </c>
      <c r="L39" s="59">
        <v>7.5527850392117435E-3</v>
      </c>
      <c r="M39" s="35">
        <v>108</v>
      </c>
      <c r="N39" s="59">
        <v>4.3434546551377438E-4</v>
      </c>
      <c r="O39" s="35">
        <v>701</v>
      </c>
      <c r="P39" s="59">
        <v>2.8192238085662578E-3</v>
      </c>
      <c r="Q39" s="35">
        <v>4318</v>
      </c>
      <c r="R39" s="59">
        <v>1.7365775186004424E-2</v>
      </c>
      <c r="S39" s="58">
        <v>25805</v>
      </c>
      <c r="T39" s="59">
        <v>0.10378041423687914</v>
      </c>
    </row>
    <row r="40" spans="1:20" x14ac:dyDescent="0.2">
      <c r="C40" s="35"/>
      <c r="D40" s="12"/>
      <c r="E40" s="15"/>
      <c r="F40" s="12"/>
      <c r="G40" s="15"/>
      <c r="H40" s="12"/>
      <c r="I40" s="15"/>
      <c r="J40" s="12"/>
      <c r="K40" s="15"/>
      <c r="L40" s="12"/>
      <c r="M40" s="15"/>
      <c r="N40" s="12"/>
      <c r="O40" s="15"/>
      <c r="P40" s="12"/>
      <c r="Q40" s="15"/>
      <c r="R40" s="12"/>
    </row>
    <row r="41" spans="1:20" x14ac:dyDescent="0.2">
      <c r="A41" s="72" t="s">
        <v>272</v>
      </c>
      <c r="B41" s="5"/>
      <c r="C41" s="15">
        <f>SUM(C2:C39)</f>
        <v>10077331</v>
      </c>
      <c r="D41" s="12">
        <f>F41+H41+J41+L41+N41+P41+R41+T41</f>
        <v>1.2373558038333761</v>
      </c>
      <c r="E41" s="15">
        <f>SUM(E2:E39)</f>
        <v>7295651</v>
      </c>
      <c r="F41" s="12">
        <f>E41/C41</f>
        <v>0.72396659393246088</v>
      </c>
      <c r="G41" s="15">
        <f>SUM(G2:G39)</f>
        <v>1379643</v>
      </c>
      <c r="H41" s="12">
        <f>G41/C41</f>
        <v>0.13690559534067107</v>
      </c>
      <c r="I41" s="15">
        <f>SUM(I2:I39)</f>
        <v>60007</v>
      </c>
      <c r="J41" s="12">
        <f>I41/C41</f>
        <v>5.954652080000151E-3</v>
      </c>
      <c r="K41" s="15">
        <f>SUM(K2:K39)</f>
        <v>339241</v>
      </c>
      <c r="L41" s="12">
        <f>K41/C41</f>
        <v>3.3663774664144705E-2</v>
      </c>
      <c r="M41" s="15">
        <f>SUM(M2:M39)</f>
        <v>4529</v>
      </c>
      <c r="N41" s="12">
        <f>M41/C41</f>
        <v>4.4942455497393109E-4</v>
      </c>
      <c r="O41" s="15">
        <f>SUM(O2:O39)</f>
        <v>44071</v>
      </c>
      <c r="P41" s="12">
        <f>O41/C41</f>
        <v>4.3732809808470123E-3</v>
      </c>
      <c r="Q41" s="15">
        <f>SUM(Q2:Q39)</f>
        <v>564422</v>
      </c>
      <c r="R41" s="12">
        <f>Q41/C41</f>
        <v>5.6009076212739269E-2</v>
      </c>
      <c r="S41" s="15">
        <f>SUM(S2:S39)</f>
        <v>2781680</v>
      </c>
      <c r="T41" s="59">
        <f t="shared" ref="T41" si="0">S41/$C41</f>
        <v>0.27603340606753912</v>
      </c>
    </row>
    <row r="42" spans="1:20" x14ac:dyDescent="0.2">
      <c r="A42" s="72"/>
      <c r="B42" s="5"/>
      <c r="C42" s="15"/>
      <c r="D42" s="12"/>
      <c r="E42" s="15"/>
      <c r="F42" s="12"/>
      <c r="G42" s="15"/>
      <c r="H42" s="12"/>
      <c r="I42" s="15"/>
      <c r="J42" s="12"/>
      <c r="K42" s="15"/>
      <c r="L42" s="12"/>
      <c r="M42" s="15"/>
      <c r="N42" s="12"/>
      <c r="O42" s="15"/>
      <c r="P42" s="12"/>
      <c r="Q42" s="15"/>
      <c r="R42" s="12"/>
      <c r="S42" s="56"/>
      <c r="T42" s="12"/>
    </row>
    <row r="43" spans="1:20" x14ac:dyDescent="0.2">
      <c r="A43" s="72"/>
      <c r="B43" s="5"/>
      <c r="C43" s="15"/>
      <c r="D43" s="12"/>
      <c r="E43" s="15"/>
      <c r="F43" s="12"/>
      <c r="G43" s="15"/>
      <c r="H43" s="12"/>
      <c r="I43" s="15"/>
      <c r="J43" s="12"/>
      <c r="K43" s="15"/>
      <c r="L43" s="12"/>
      <c r="M43" s="15"/>
      <c r="N43" s="12"/>
      <c r="O43" s="15"/>
      <c r="P43" s="12"/>
      <c r="Q43" s="15"/>
      <c r="R43" s="12"/>
      <c r="S43" s="56"/>
      <c r="T43" s="12"/>
    </row>
    <row r="44" spans="1:20" x14ac:dyDescent="0.2">
      <c r="A44" s="72" t="s">
        <v>161</v>
      </c>
      <c r="B44" s="5"/>
      <c r="C44" s="15"/>
      <c r="D44" s="12"/>
      <c r="E44" s="15"/>
      <c r="F44" s="15">
        <f>COUNTIF(F$2:F$39,("&gt;90%"))</f>
        <v>3</v>
      </c>
      <c r="G44" s="15"/>
      <c r="H44" s="15">
        <f>COUNTIF(H$2:H$39,("&gt;90%"))</f>
        <v>0</v>
      </c>
      <c r="I44" s="15"/>
      <c r="J44" s="15">
        <f>COUNTIF(J$2:J$39,("&gt;90%"))</f>
        <v>0</v>
      </c>
      <c r="K44" s="15"/>
      <c r="L44" s="15">
        <f>COUNTIF(L$2:L$39,("&gt;90%"))</f>
        <v>0</v>
      </c>
      <c r="M44" s="15"/>
      <c r="N44" s="15">
        <f>COUNTIF(N$2:N$39,("&gt;90%"))</f>
        <v>0</v>
      </c>
      <c r="O44" s="15"/>
      <c r="P44" s="15">
        <f>COUNTIF(P$2:P$39,("&gt;90%"))</f>
        <v>0</v>
      </c>
      <c r="Q44" s="15"/>
      <c r="R44" s="15">
        <f>COUNTIF(R$2:R$39,("&gt;90%"))</f>
        <v>0</v>
      </c>
      <c r="S44" s="56"/>
      <c r="T44" s="15">
        <f>COUNTIF(T$2:T$39,("&gt;90%"))</f>
        <v>0</v>
      </c>
    </row>
    <row r="45" spans="1:20" x14ac:dyDescent="0.2">
      <c r="A45" s="72" t="s">
        <v>162</v>
      </c>
      <c r="B45" s="5"/>
      <c r="C45" s="15"/>
      <c r="D45" s="12"/>
      <c r="E45" s="15"/>
      <c r="F45" s="15">
        <f>COUNTIF(F$2:F$39,("&gt;80%"))-(F44)</f>
        <v>12</v>
      </c>
      <c r="G45" s="15"/>
      <c r="H45" s="15">
        <f>COUNTIF(H$2:H$39,("&gt;80%"))-(H44)</f>
        <v>0</v>
      </c>
      <c r="I45" s="15"/>
      <c r="J45" s="15">
        <f>COUNTIF(J$2:J$39,("&gt;80%"))-(J44)</f>
        <v>0</v>
      </c>
      <c r="K45" s="15"/>
      <c r="L45" s="15">
        <f>COUNTIF(L$2:L$39,("&gt;80%"))-(L44)</f>
        <v>0</v>
      </c>
      <c r="M45" s="15"/>
      <c r="N45" s="15">
        <f>COUNTIF(N$2:N$39,("&gt;80%"))-(N44)</f>
        <v>0</v>
      </c>
      <c r="O45" s="15"/>
      <c r="P45" s="15">
        <f>COUNTIF(P$2:P$39,("&gt;80%"))-(P44)</f>
        <v>0</v>
      </c>
      <c r="Q45" s="15"/>
      <c r="R45" s="15">
        <f>COUNTIF(R$2:R$39,("&gt;80%"))-(R44)</f>
        <v>0</v>
      </c>
      <c r="S45" s="56"/>
      <c r="T45" s="15">
        <f>COUNTIF(T$2:T$39,("&gt;80%"))-(T44)</f>
        <v>0</v>
      </c>
    </row>
    <row r="46" spans="1:20" x14ac:dyDescent="0.2">
      <c r="A46" s="72" t="s">
        <v>163</v>
      </c>
      <c r="B46" s="5"/>
      <c r="C46" s="15"/>
      <c r="D46" s="12"/>
      <c r="E46" s="15"/>
      <c r="F46" s="15">
        <f>COUNTIF(F$2:F$39,("&gt;70%"))-(SUM(F44:F$45))</f>
        <v>10</v>
      </c>
      <c r="G46" s="15"/>
      <c r="H46" s="15">
        <f>COUNTIF(H$2:H$39,("&gt;70%"))-(SUM(H44:H$45))</f>
        <v>0</v>
      </c>
      <c r="I46" s="15"/>
      <c r="J46" s="15">
        <f>COUNTIF(J$2:J$39,("&gt;70%"))-(SUM(J44:J$45))</f>
        <v>0</v>
      </c>
      <c r="K46" s="15"/>
      <c r="L46" s="15">
        <f>COUNTIF(L$2:L$39,("&gt;70%"))-(SUM(L44:L$45))</f>
        <v>0</v>
      </c>
      <c r="M46" s="15"/>
      <c r="N46" s="15">
        <f>COUNTIF(N$2:N$39,("&gt;70%"))-(SUM(N44:N$45))</f>
        <v>0</v>
      </c>
      <c r="O46" s="15"/>
      <c r="P46" s="15">
        <f>COUNTIF(P$2:P$39,("&gt;70%"))-(SUM(P44:P$45))</f>
        <v>0</v>
      </c>
      <c r="Q46" s="15"/>
      <c r="R46" s="15">
        <f>COUNTIF(R$2:R$39,("&gt;70%"))-(SUM(R44:R$45))</f>
        <v>0</v>
      </c>
      <c r="S46" s="56"/>
      <c r="T46" s="15">
        <f>COUNTIF(T$2:T$39,("&gt;70%"))-(SUM(T44:T$45))</f>
        <v>0</v>
      </c>
    </row>
    <row r="47" spans="1:20" x14ac:dyDescent="0.2">
      <c r="A47" s="72" t="s">
        <v>164</v>
      </c>
      <c r="B47" s="5"/>
      <c r="C47" s="15"/>
      <c r="D47" s="12"/>
      <c r="E47" s="15"/>
      <c r="F47" s="15">
        <f>COUNTIF(F$2:F$39,("&gt;65%"))-(SUM(F$44:F46))</f>
        <v>3</v>
      </c>
      <c r="G47" s="15"/>
      <c r="H47" s="15">
        <f>COUNTIF(H$2:H$39,("&gt;65%"))-(SUM(H$44:H46))</f>
        <v>0</v>
      </c>
      <c r="I47" s="15"/>
      <c r="J47" s="15">
        <f>COUNTIF(J$2:J$39,("&gt;65%"))-(SUM(J$44:J46))</f>
        <v>0</v>
      </c>
      <c r="K47" s="15"/>
      <c r="L47" s="15">
        <f>COUNTIF(L$2:L$39,("&gt;65%"))-(SUM(L$44:L46))</f>
        <v>0</v>
      </c>
      <c r="M47" s="15"/>
      <c r="N47" s="15">
        <f>COUNTIF(N$2:N$39,("&gt;65%"))-(SUM(N$44:N46))</f>
        <v>0</v>
      </c>
      <c r="O47" s="15"/>
      <c r="P47" s="15">
        <f>COUNTIF(P$2:P$39,("&gt;65%"))-(SUM(P$44:P46))</f>
        <v>0</v>
      </c>
      <c r="Q47" s="15"/>
      <c r="R47" s="15">
        <f>COUNTIF(R$2:R$39,("&gt;65%"))-(SUM(R$44:R46))</f>
        <v>0</v>
      </c>
      <c r="S47" s="56"/>
      <c r="T47" s="15">
        <f>COUNTIF(T$2:T$39,("&gt;65%"))-(SUM(T$44:T46))</f>
        <v>2</v>
      </c>
    </row>
    <row r="48" spans="1:20" x14ac:dyDescent="0.2">
      <c r="A48" s="72" t="s">
        <v>165</v>
      </c>
      <c r="B48" s="5"/>
      <c r="C48" s="15"/>
      <c r="D48" s="12"/>
      <c r="E48" s="15"/>
      <c r="F48" s="15">
        <f>COUNTIF(F$2:F$39,("&gt;60%"))-(SUM(F$44:F47))</f>
        <v>3</v>
      </c>
      <c r="G48" s="15"/>
      <c r="H48" s="15">
        <f>COUNTIF(H$2:H$39,("&gt;60%"))-(SUM(H$44:H47))</f>
        <v>0</v>
      </c>
      <c r="I48" s="15"/>
      <c r="J48" s="15">
        <f>COUNTIF(J$2:J$39,("&gt;60%"))-(SUM(J$44:J47))</f>
        <v>0</v>
      </c>
      <c r="K48" s="15"/>
      <c r="L48" s="15">
        <f>COUNTIF(L$2:L$39,("&gt;60%"))-(SUM(L$44:L47))</f>
        <v>0</v>
      </c>
      <c r="M48" s="15"/>
      <c r="N48" s="15">
        <f>COUNTIF(N$2:N$39,("&gt;60%"))-(SUM(N$44:N47))</f>
        <v>0</v>
      </c>
      <c r="O48" s="15"/>
      <c r="P48" s="15">
        <f>COUNTIF(P$2:P$39,("&gt;60%"))-(SUM(P$44:P47))</f>
        <v>0</v>
      </c>
      <c r="Q48" s="15"/>
      <c r="R48" s="15">
        <f>COUNTIF(R$2:R$39,("&gt;60%"))-(SUM(R$44:R47))</f>
        <v>0</v>
      </c>
      <c r="S48" s="56"/>
      <c r="T48" s="15">
        <f>COUNTIF(T$2:T$39,("&gt;60%"))-(SUM(T$44:T47))</f>
        <v>1</v>
      </c>
    </row>
    <row r="49" spans="1:20" x14ac:dyDescent="0.2">
      <c r="A49" s="72" t="s">
        <v>166</v>
      </c>
      <c r="B49" s="5"/>
      <c r="C49" s="15"/>
      <c r="D49" s="12"/>
      <c r="E49" s="15"/>
      <c r="F49" s="15">
        <f>COUNTIF(F$2:F$39,("&gt;55%"))-(SUM(F$44:F48))</f>
        <v>1</v>
      </c>
      <c r="G49" s="15"/>
      <c r="H49" s="15">
        <f>COUNTIF(H$2:H$39,("&gt;55%"))-(SUM(H$44:H48))</f>
        <v>0</v>
      </c>
      <c r="I49" s="15"/>
      <c r="J49" s="15">
        <f>COUNTIF(J$2:J$39,("&gt;55%"))-(SUM(J$44:J48))</f>
        <v>0</v>
      </c>
      <c r="K49" s="15"/>
      <c r="L49" s="15">
        <f>COUNTIF(L$2:L$39,("&gt;55%"))-(SUM(L$44:L48))</f>
        <v>0</v>
      </c>
      <c r="M49" s="15"/>
      <c r="N49" s="15">
        <f>COUNTIF(N$2:N$39,("&gt;55%"))-(SUM(N$44:N48))</f>
        <v>0</v>
      </c>
      <c r="O49" s="15"/>
      <c r="P49" s="15">
        <f>COUNTIF(P$2:P$39,("&gt;55%"))-(SUM(P$44:P48))</f>
        <v>0</v>
      </c>
      <c r="Q49" s="15"/>
      <c r="R49" s="15">
        <f>COUNTIF(R$2:R$39,("&gt;55%"))-(SUM(R$44:R48))</f>
        <v>0</v>
      </c>
      <c r="S49" s="56"/>
      <c r="T49" s="15">
        <f>COUNTIF(T$2:T$39,("&gt;55%"))-(SUM(T$44:T48))</f>
        <v>2</v>
      </c>
    </row>
    <row r="50" spans="1:20" ht="13.5" thickBot="1" x14ac:dyDescent="0.25">
      <c r="A50" s="73" t="s">
        <v>167</v>
      </c>
      <c r="B50" s="31"/>
      <c r="C50" s="32"/>
      <c r="D50" s="33"/>
      <c r="E50" s="32"/>
      <c r="F50" s="32">
        <f>COUNTIF(F$2:F$39,("&gt;50%"))-(SUM(F$44:F49))</f>
        <v>1</v>
      </c>
      <c r="G50" s="32"/>
      <c r="H50" s="32">
        <f>COUNTIF(H$2:H$39,("&gt;50%"))-(SUM(H$44:H49))</f>
        <v>1</v>
      </c>
      <c r="I50" s="32"/>
      <c r="J50" s="32">
        <f>COUNTIF(J$2:J$39,("&gt;50%"))-(SUM(J$44:J49))</f>
        <v>0</v>
      </c>
      <c r="K50" s="32"/>
      <c r="L50" s="32">
        <f>COUNTIF(L$2:L$39,("&gt;50%"))-(SUM(L$44:L49))</f>
        <v>0</v>
      </c>
      <c r="M50" s="32"/>
      <c r="N50" s="32">
        <f>COUNTIF(N$2:N$39,("&gt;50%"))-(SUM(N$44:N49))</f>
        <v>0</v>
      </c>
      <c r="O50" s="32"/>
      <c r="P50" s="32">
        <f>COUNTIF(P$2:P$39,("&gt;50%"))-(SUM(P$44:P49))</f>
        <v>0</v>
      </c>
      <c r="Q50" s="32"/>
      <c r="R50" s="32">
        <f>COUNTIF(R$2:R$39,("&gt;50%"))-(SUM(R$44:R49))</f>
        <v>0</v>
      </c>
      <c r="S50" s="57"/>
      <c r="T50" s="32">
        <f>COUNTIF(T$2:T$39,("&gt;50%"))-(SUM(T$44:T49))</f>
        <v>0</v>
      </c>
    </row>
    <row r="51" spans="1:20" ht="13.5" thickTop="1" x14ac:dyDescent="0.2">
      <c r="A51" s="72" t="s">
        <v>168</v>
      </c>
      <c r="B51" s="5"/>
      <c r="C51" s="15"/>
      <c r="D51" s="12"/>
      <c r="E51" s="15"/>
      <c r="F51" s="15">
        <f>COUNTIF(F$2:F$39,("&gt;45%"))-(SUM(F$44:F50))</f>
        <v>0</v>
      </c>
      <c r="G51" s="15"/>
      <c r="H51" s="15">
        <f>COUNTIF(H$2:H$39,("&gt;45%"))-(SUM(H$44:H50))</f>
        <v>4</v>
      </c>
      <c r="I51" s="15"/>
      <c r="J51" s="15">
        <f>COUNTIF(J$2:J$39,("&gt;45%"))-(SUM(J$44:J50))</f>
        <v>0</v>
      </c>
      <c r="K51" s="15"/>
      <c r="L51" s="15">
        <f>COUNTIF(L$2:L$39,("&gt;45%"))-(SUM(L$44:L50))</f>
        <v>0</v>
      </c>
      <c r="M51" s="15"/>
      <c r="N51" s="15">
        <f>COUNTIF(N$2:N$39,("&gt;45%"))-(SUM(N$44:N50))</f>
        <v>0</v>
      </c>
      <c r="O51" s="15"/>
      <c r="P51" s="15">
        <f>COUNTIF(P$2:P$39,("&gt;45%"))-(SUM(P$44:P50))</f>
        <v>0</v>
      </c>
      <c r="Q51" s="15"/>
      <c r="R51" s="15">
        <f>COUNTIF(R$2:R$39,("&gt;45%"))-(SUM(R$44:R50))</f>
        <v>0</v>
      </c>
      <c r="S51" s="56"/>
      <c r="T51" s="15">
        <f>COUNTIF(T$2:T$39,("&gt;45%"))-(SUM(T$44:T50))</f>
        <v>1</v>
      </c>
    </row>
    <row r="52" spans="1:20" x14ac:dyDescent="0.2">
      <c r="A52" s="72" t="s">
        <v>273</v>
      </c>
      <c r="B52" s="5"/>
      <c r="C52" s="15"/>
      <c r="D52" s="12"/>
      <c r="E52" s="15"/>
      <c r="F52" s="15">
        <f>COUNTIF(F$2:F$39,("&gt;40%"))-(SUM(F$44:F51))</f>
        <v>2</v>
      </c>
      <c r="G52" s="15"/>
      <c r="H52" s="15">
        <f>COUNTIF(H$2:H$39,("&gt;40%"))-(SUM(H$44:H51))</f>
        <v>0</v>
      </c>
      <c r="I52" s="15"/>
      <c r="J52" s="15">
        <f>COUNTIF(J$2:J$39,("&gt;40%"))-(SUM(J$44:J51))</f>
        <v>0</v>
      </c>
      <c r="K52" s="15"/>
      <c r="L52" s="15">
        <f>COUNTIF(L$2:L$39,("&gt;40%"))-(SUM(L$44:L51))</f>
        <v>0</v>
      </c>
      <c r="M52" s="15"/>
      <c r="N52" s="15">
        <f>COUNTIF(N$2:N$39,("&gt;40%"))-(SUM(N$44:N51))</f>
        <v>0</v>
      </c>
      <c r="O52" s="15"/>
      <c r="P52" s="15">
        <f>COUNTIF(P$2:P$39,("&gt;40%"))-(SUM(P$44:P51))</f>
        <v>0</v>
      </c>
      <c r="Q52" s="15"/>
      <c r="R52" s="15">
        <f>COUNTIF(R$2:R$39,("&gt;40%"))-(SUM(R$44:R51))</f>
        <v>0</v>
      </c>
      <c r="S52" s="56"/>
      <c r="T52" s="15">
        <f>COUNTIF(T$2:T$39,("&gt;40%"))-(SUM(T$44:T51))</f>
        <v>1</v>
      </c>
    </row>
    <row r="53" spans="1:20" x14ac:dyDescent="0.2">
      <c r="A53" s="72" t="s">
        <v>169</v>
      </c>
      <c r="B53" s="5"/>
      <c r="C53" s="15"/>
      <c r="D53" s="12"/>
      <c r="E53" s="15"/>
      <c r="F53" s="15">
        <f>COUNTIF(F$2:F$39,("&gt;35%"))-(SUM(F$44:F52))</f>
        <v>1</v>
      </c>
      <c r="G53" s="15"/>
      <c r="H53" s="15">
        <f>COUNTIF(H$2:H$39,("&gt;35%"))-(SUM(H$44:H52))</f>
        <v>0</v>
      </c>
      <c r="I53" s="15"/>
      <c r="J53" s="15">
        <f>COUNTIF(J$2:J$39,("&gt;35%"))-(SUM(J$44:J52))</f>
        <v>0</v>
      </c>
      <c r="K53" s="15"/>
      <c r="L53" s="15">
        <f>COUNTIF(L$2:L$39,("&gt;35%"))-(SUM(L$44:L52))</f>
        <v>0</v>
      </c>
      <c r="M53" s="15"/>
      <c r="N53" s="15">
        <f>COUNTIF(N$2:N$39,("&gt;35%"))-(SUM(N$44:N52))</f>
        <v>0</v>
      </c>
      <c r="O53" s="15"/>
      <c r="P53" s="15">
        <f>COUNTIF(P$2:P$39,("&gt;35%"))-(SUM(P$44:P52))</f>
        <v>0</v>
      </c>
      <c r="Q53" s="15"/>
      <c r="R53" s="15">
        <f>COUNTIF(R$2:R$39,("&gt;35%"))-(SUM(R$44:R52))</f>
        <v>0</v>
      </c>
      <c r="S53" s="56"/>
      <c r="T53" s="15">
        <f>COUNTIF(T$2:T$39,("&gt;35%"))-(SUM(T$44:T52))</f>
        <v>3</v>
      </c>
    </row>
    <row r="54" spans="1:20" x14ac:dyDescent="0.2">
      <c r="A54" s="72" t="s">
        <v>274</v>
      </c>
      <c r="B54" s="5"/>
      <c r="C54" s="15"/>
      <c r="D54" s="12"/>
      <c r="E54" s="15"/>
      <c r="F54" s="15">
        <f>COUNTIF(F$2:F$39,("&gt;30%"))-(SUM(F$44:F53))</f>
        <v>2</v>
      </c>
      <c r="G54" s="15"/>
      <c r="H54" s="15">
        <f>COUNTIF(H$2:H$39,("&gt;30%"))-(SUM(H$44:H53))</f>
        <v>2</v>
      </c>
      <c r="I54" s="15"/>
      <c r="J54" s="15">
        <f>COUNTIF(J$2:J$39,("&gt;30%"))-(SUM(J$44:J53))</f>
        <v>0</v>
      </c>
      <c r="K54" s="15"/>
      <c r="L54" s="15">
        <f>COUNTIF(L$2:L$39,("&gt;30%"))-(SUM(L$44:L53))</f>
        <v>0</v>
      </c>
      <c r="M54" s="15"/>
      <c r="N54" s="15">
        <f>COUNTIF(N$2:N$39,("&gt;30%"))-(SUM(N$44:N53))</f>
        <v>0</v>
      </c>
      <c r="O54" s="15"/>
      <c r="P54" s="15">
        <f>COUNTIF(P$2:P$39,("&gt;30%"))-(SUM(P$44:P53))</f>
        <v>0</v>
      </c>
      <c r="Q54" s="15"/>
      <c r="R54" s="15">
        <f>COUNTIF(R$2:R$39,("&gt;30%"))-(SUM(R$44:R53))</f>
        <v>0</v>
      </c>
      <c r="S54" s="56"/>
      <c r="T54" s="15">
        <f>COUNTIF(T$2:T$39,("&gt;30%"))-(SUM(T$44:T53))</f>
        <v>3</v>
      </c>
    </row>
    <row r="55" spans="1:20" x14ac:dyDescent="0.2">
      <c r="A55" s="72" t="s">
        <v>170</v>
      </c>
      <c r="B55" s="5"/>
      <c r="C55" s="15"/>
      <c r="D55" s="12"/>
      <c r="E55" s="15"/>
      <c r="F55" s="15">
        <f>COUNTIF(F$2:F$39,("&gt;20%"))-(SUM(F$44:F54))</f>
        <v>0</v>
      </c>
      <c r="G55" s="15"/>
      <c r="H55" s="15">
        <f>COUNTIF(H$2:H$39,("&gt;20%"))-(SUM(H$44:H54))</f>
        <v>2</v>
      </c>
      <c r="I55" s="15"/>
      <c r="J55" s="15">
        <f>COUNTIF(J$2:J$39,("&gt;20%"))-(SUM(J$44:J54))</f>
        <v>0</v>
      </c>
      <c r="K55" s="15"/>
      <c r="L55" s="15">
        <f>COUNTIF(L$2:L$39,("&gt;20%"))-(SUM(L$44:L54))</f>
        <v>0</v>
      </c>
      <c r="M55" s="15"/>
      <c r="N55" s="15">
        <f>COUNTIF(N$2:N$39,("&gt;20%"))-(SUM(N$44:N54))</f>
        <v>0</v>
      </c>
      <c r="O55" s="15"/>
      <c r="P55" s="15">
        <f>COUNTIF(P$2:P$39,("&gt;20%"))-(SUM(P$44:P54))</f>
        <v>0</v>
      </c>
      <c r="Q55" s="15"/>
      <c r="R55" s="15">
        <f>COUNTIF(R$2:R$39,("&gt;20%"))-(SUM(R$44:R54))</f>
        <v>0</v>
      </c>
      <c r="S55" s="56"/>
      <c r="T55" s="15">
        <f>COUNTIF(T$2:T$39,("&gt;20%"))-(SUM(T$44:T54))</f>
        <v>10</v>
      </c>
    </row>
    <row r="56" spans="1:20" x14ac:dyDescent="0.2">
      <c r="A56" s="72" t="s">
        <v>171</v>
      </c>
      <c r="B56" s="5"/>
      <c r="C56" s="15"/>
      <c r="D56" s="12"/>
      <c r="E56" s="15"/>
      <c r="F56" s="15">
        <f>COUNTIF(F$2:F$39,("&gt;10%"))-(SUM(F$44:F55))</f>
        <v>0</v>
      </c>
      <c r="G56" s="15"/>
      <c r="H56" s="15">
        <f>COUNTIF(H$2:H$39,("&gt;10%"))-(SUM(H$44:H55))</f>
        <v>6</v>
      </c>
      <c r="I56" s="15"/>
      <c r="J56" s="15">
        <f>COUNTIF(J$2:J$39,("&gt;10%"))-(SUM(J$44:J55))</f>
        <v>0</v>
      </c>
      <c r="K56" s="15"/>
      <c r="L56" s="15">
        <f>COUNTIF(L$2:L$39,("&gt;10%"))-(SUM(L$44:L55))</f>
        <v>4</v>
      </c>
      <c r="M56" s="15"/>
      <c r="N56" s="15">
        <f>COUNTIF(N$2:N$39,("&gt;10%"))-(SUM(N$44:N55))</f>
        <v>0</v>
      </c>
      <c r="O56" s="15"/>
      <c r="P56" s="15">
        <f>COUNTIF(P$2:P$39,("&gt;10%"))-(SUM(P$44:P55))</f>
        <v>0</v>
      </c>
      <c r="Q56" s="15"/>
      <c r="R56" s="15">
        <f>COUNTIF(R$2:R$39,("&gt;10%"))-(SUM(R$44:R55))</f>
        <v>3</v>
      </c>
      <c r="S56" s="56"/>
      <c r="T56" s="15">
        <f>COUNTIF(T$2:T$39,("&gt;10%"))-(SUM(T$44:T55))</f>
        <v>12</v>
      </c>
    </row>
    <row r="57" spans="1:20" x14ac:dyDescent="0.2">
      <c r="A57" s="72" t="s">
        <v>172</v>
      </c>
      <c r="B57" s="5"/>
      <c r="C57" s="15"/>
      <c r="D57" s="12"/>
      <c r="E57" s="15"/>
      <c r="F57" s="15">
        <f>COUNTIF(F$2:F$39,("&lt;10%"))</f>
        <v>0</v>
      </c>
      <c r="G57" s="15"/>
      <c r="H57" s="15">
        <f>COUNTIF(H$2:H$39,("&lt;10%"))</f>
        <v>23</v>
      </c>
      <c r="I57" s="15"/>
      <c r="J57" s="15">
        <f>COUNTIF(J$2:J$39,("&lt;10%"))</f>
        <v>38</v>
      </c>
      <c r="K57" s="15"/>
      <c r="L57" s="15">
        <f>COUNTIF(L$2:L$39,("&lt;10%"))</f>
        <v>34</v>
      </c>
      <c r="M57" s="15"/>
      <c r="N57" s="15">
        <f>COUNTIF(N$2:N$39,("&lt;10%"))</f>
        <v>38</v>
      </c>
      <c r="O57" s="15"/>
      <c r="P57" s="15">
        <f>COUNTIF(P$2:P$39,("&lt;10%"))</f>
        <v>38</v>
      </c>
      <c r="Q57" s="15"/>
      <c r="R57" s="15">
        <f>COUNTIF(R$2:R$39,("&lt;10%"))</f>
        <v>35</v>
      </c>
      <c r="S57" s="56"/>
      <c r="T57" s="15">
        <f>COUNTIF(T$2:T$39,("&lt;10%"))</f>
        <v>3</v>
      </c>
    </row>
    <row r="58" spans="1:20" x14ac:dyDescent="0.2">
      <c r="B58" s="5"/>
      <c r="C58" s="15"/>
      <c r="D58" s="12"/>
      <c r="E58" s="15"/>
      <c r="F58" s="12"/>
      <c r="G58" s="15"/>
      <c r="H58" s="12"/>
      <c r="I58" s="15"/>
      <c r="J58" s="12"/>
      <c r="K58" s="15"/>
      <c r="L58" s="12"/>
      <c r="M58" s="15"/>
      <c r="N58" s="12"/>
      <c r="O58" s="15"/>
      <c r="P58" s="12"/>
      <c r="Q58" s="15"/>
      <c r="R58" s="12"/>
      <c r="S58" s="56"/>
      <c r="T58" s="12"/>
    </row>
    <row r="59" spans="1:20" x14ac:dyDescent="0.2">
      <c r="C59" s="35"/>
      <c r="D59" s="12"/>
      <c r="E59" s="15"/>
      <c r="F59" s="12"/>
      <c r="G59" s="15"/>
      <c r="H59" s="12"/>
      <c r="I59" s="15"/>
      <c r="J59" s="12"/>
      <c r="K59" s="15"/>
      <c r="L59" s="12"/>
      <c r="M59" s="15"/>
      <c r="N59" s="12"/>
      <c r="O59" s="15"/>
      <c r="P59" s="12"/>
      <c r="Q59" s="15"/>
      <c r="R59" s="12"/>
    </row>
    <row r="60" spans="1:20" x14ac:dyDescent="0.2">
      <c r="C60" s="35"/>
      <c r="D60" s="12"/>
      <c r="E60" s="15"/>
      <c r="F60" s="12"/>
      <c r="G60" s="15"/>
      <c r="H60" s="12"/>
      <c r="I60" s="15"/>
      <c r="J60" s="12"/>
      <c r="K60" s="15"/>
      <c r="L60" s="12"/>
      <c r="M60" s="15"/>
      <c r="N60" s="12"/>
      <c r="O60" s="15"/>
      <c r="P60" s="12"/>
      <c r="Q60" s="15"/>
      <c r="R60" s="12"/>
    </row>
    <row r="61" spans="1:20" x14ac:dyDescent="0.2">
      <c r="C61" s="35"/>
      <c r="D61" s="12"/>
      <c r="E61" s="15"/>
      <c r="F61" s="12"/>
      <c r="G61" s="15"/>
      <c r="H61" s="12"/>
      <c r="I61" s="15"/>
      <c r="J61" s="12"/>
      <c r="K61" s="15"/>
      <c r="L61" s="12"/>
      <c r="M61" s="15"/>
      <c r="N61" s="12"/>
      <c r="O61" s="15"/>
      <c r="P61" s="12"/>
      <c r="Q61" s="15"/>
      <c r="R61" s="12"/>
    </row>
    <row r="62" spans="1:20" x14ac:dyDescent="0.2">
      <c r="C62" s="35"/>
      <c r="D62" s="12"/>
      <c r="E62" s="15"/>
      <c r="F62" s="12"/>
      <c r="G62" s="15"/>
      <c r="H62" s="12"/>
      <c r="I62" s="15"/>
      <c r="J62" s="12"/>
      <c r="K62" s="15"/>
      <c r="L62" s="12"/>
      <c r="M62" s="15"/>
      <c r="N62" s="12"/>
      <c r="O62" s="15"/>
      <c r="P62" s="12"/>
      <c r="Q62" s="15"/>
      <c r="R62" s="12"/>
    </row>
    <row r="63" spans="1:20" x14ac:dyDescent="0.2">
      <c r="C63" s="35"/>
      <c r="D63" s="12"/>
      <c r="E63" s="15"/>
      <c r="F63" s="12"/>
      <c r="G63" s="15"/>
      <c r="H63" s="12"/>
      <c r="I63" s="15"/>
      <c r="J63" s="12"/>
      <c r="K63" s="15"/>
      <c r="L63" s="12"/>
      <c r="M63" s="15"/>
      <c r="N63" s="12"/>
      <c r="O63" s="15"/>
      <c r="P63" s="12"/>
      <c r="Q63" s="15"/>
      <c r="R63" s="12"/>
    </row>
    <row r="64" spans="1:20" x14ac:dyDescent="0.2">
      <c r="C64" s="35"/>
      <c r="D64" s="12"/>
      <c r="E64" s="15"/>
      <c r="F64" s="12"/>
      <c r="G64" s="15"/>
      <c r="H64" s="12"/>
      <c r="I64" s="15"/>
      <c r="J64" s="12"/>
      <c r="K64" s="15"/>
      <c r="L64" s="12"/>
      <c r="M64" s="15"/>
      <c r="N64" s="12"/>
      <c r="O64" s="15"/>
      <c r="P64" s="12"/>
      <c r="Q64" s="15"/>
      <c r="R64" s="12"/>
    </row>
    <row r="65" spans="3:18" x14ac:dyDescent="0.2">
      <c r="C65" s="35"/>
      <c r="D65" s="12"/>
      <c r="E65" s="15"/>
      <c r="F65" s="12"/>
      <c r="G65" s="15"/>
      <c r="H65" s="12"/>
      <c r="I65" s="15"/>
      <c r="J65" s="12"/>
      <c r="K65" s="15"/>
      <c r="L65" s="12"/>
      <c r="M65" s="15"/>
      <c r="N65" s="12"/>
      <c r="O65" s="15"/>
      <c r="P65" s="12"/>
      <c r="Q65" s="15"/>
      <c r="R65" s="12"/>
    </row>
    <row r="66" spans="3:18" x14ac:dyDescent="0.2">
      <c r="C66" s="35"/>
      <c r="D66" s="12"/>
      <c r="E66" s="15"/>
      <c r="F66" s="12"/>
      <c r="G66" s="15"/>
      <c r="H66" s="12"/>
      <c r="I66" s="15"/>
      <c r="J66" s="12"/>
      <c r="K66" s="15"/>
      <c r="L66" s="12"/>
      <c r="M66" s="15"/>
      <c r="N66" s="12"/>
      <c r="O66" s="15"/>
      <c r="P66" s="12"/>
      <c r="Q66" s="15"/>
      <c r="R66" s="12"/>
    </row>
    <row r="67" spans="3:18" x14ac:dyDescent="0.2">
      <c r="C67" s="35"/>
      <c r="D67" s="12"/>
      <c r="E67" s="15"/>
      <c r="F67" s="12"/>
      <c r="G67" s="15"/>
      <c r="H67" s="12"/>
      <c r="I67" s="15"/>
      <c r="J67" s="12"/>
      <c r="K67" s="15"/>
      <c r="L67" s="12"/>
      <c r="M67" s="15"/>
      <c r="N67" s="12"/>
      <c r="O67" s="15"/>
      <c r="P67" s="12"/>
      <c r="Q67" s="15"/>
      <c r="R67" s="12"/>
    </row>
    <row r="68" spans="3:18" x14ac:dyDescent="0.2">
      <c r="C68" s="35"/>
      <c r="D68" s="12"/>
      <c r="E68" s="15"/>
      <c r="F68" s="12"/>
      <c r="G68" s="15"/>
      <c r="H68" s="12"/>
      <c r="I68" s="15"/>
      <c r="J68" s="12"/>
      <c r="K68" s="15"/>
      <c r="L68" s="12"/>
      <c r="M68" s="15"/>
      <c r="N68" s="12"/>
      <c r="O68" s="15"/>
      <c r="P68" s="12"/>
      <c r="Q68" s="15"/>
      <c r="R68" s="12"/>
    </row>
    <row r="69" spans="3:18" x14ac:dyDescent="0.2">
      <c r="C69" s="35"/>
      <c r="D69" s="12"/>
      <c r="E69" s="15"/>
      <c r="F69" s="12"/>
      <c r="G69" s="15"/>
      <c r="H69" s="12"/>
      <c r="I69" s="15"/>
      <c r="J69" s="12"/>
      <c r="K69" s="15"/>
      <c r="L69" s="12"/>
      <c r="M69" s="15"/>
      <c r="N69" s="12"/>
      <c r="O69" s="15"/>
      <c r="P69" s="12"/>
      <c r="Q69" s="15"/>
      <c r="R69" s="12"/>
    </row>
    <row r="70" spans="3:18" x14ac:dyDescent="0.2">
      <c r="C70" s="35"/>
      <c r="D70" s="12"/>
      <c r="E70" s="15"/>
      <c r="F70" s="12"/>
      <c r="G70" s="15"/>
      <c r="H70" s="12"/>
      <c r="I70" s="15"/>
      <c r="J70" s="12"/>
      <c r="K70" s="15"/>
      <c r="L70" s="12"/>
      <c r="M70" s="15"/>
      <c r="N70" s="12"/>
      <c r="O70" s="15"/>
      <c r="P70" s="12"/>
      <c r="Q70" s="15"/>
      <c r="R70" s="12"/>
    </row>
    <row r="71" spans="3:18" x14ac:dyDescent="0.2">
      <c r="C71" s="35"/>
      <c r="D71" s="12"/>
      <c r="E71" s="15"/>
      <c r="F71" s="12"/>
      <c r="G71" s="15"/>
      <c r="H71" s="12"/>
      <c r="I71" s="15"/>
      <c r="J71" s="12"/>
      <c r="K71" s="15"/>
      <c r="L71" s="12"/>
      <c r="M71" s="15"/>
      <c r="N71" s="12"/>
      <c r="O71" s="15"/>
      <c r="P71" s="12"/>
      <c r="Q71" s="15"/>
      <c r="R71" s="12"/>
    </row>
    <row r="72" spans="3:18" x14ac:dyDescent="0.2">
      <c r="C72" s="35"/>
      <c r="D72" s="12"/>
      <c r="E72" s="15"/>
      <c r="F72" s="12"/>
      <c r="G72" s="15"/>
      <c r="H72" s="12"/>
      <c r="I72" s="15"/>
      <c r="J72" s="12"/>
      <c r="K72" s="15"/>
      <c r="L72" s="12"/>
      <c r="M72" s="15"/>
      <c r="N72" s="12"/>
      <c r="O72" s="15"/>
      <c r="P72" s="12"/>
      <c r="Q72" s="15"/>
      <c r="R72" s="12"/>
    </row>
    <row r="73" spans="3:18" x14ac:dyDescent="0.2">
      <c r="C73" s="35"/>
      <c r="D73" s="12"/>
      <c r="E73" s="15"/>
      <c r="F73" s="12"/>
      <c r="G73" s="15"/>
      <c r="H73" s="12"/>
      <c r="I73" s="15"/>
      <c r="J73" s="12"/>
      <c r="K73" s="15"/>
      <c r="L73" s="12"/>
      <c r="M73" s="15"/>
      <c r="N73" s="12"/>
      <c r="O73" s="15"/>
      <c r="P73" s="12"/>
      <c r="Q73" s="15"/>
      <c r="R73" s="12"/>
    </row>
    <row r="74" spans="3:18" x14ac:dyDescent="0.2">
      <c r="C74" s="35"/>
      <c r="D74" s="12"/>
      <c r="E74" s="15"/>
      <c r="F74" s="12"/>
      <c r="G74" s="15"/>
      <c r="H74" s="12"/>
      <c r="I74" s="15"/>
      <c r="J74" s="12"/>
      <c r="K74" s="15"/>
      <c r="L74" s="12"/>
      <c r="M74" s="15"/>
      <c r="N74" s="12"/>
      <c r="O74" s="15"/>
      <c r="P74" s="12"/>
      <c r="Q74" s="15"/>
      <c r="R74" s="12"/>
    </row>
    <row r="75" spans="3:18" x14ac:dyDescent="0.2">
      <c r="C75" s="35"/>
      <c r="D75" s="12"/>
      <c r="E75" s="15"/>
      <c r="F75" s="12"/>
      <c r="G75" s="15"/>
      <c r="H75" s="12"/>
      <c r="I75" s="15"/>
      <c r="J75" s="12"/>
      <c r="K75" s="15"/>
      <c r="L75" s="12"/>
      <c r="M75" s="15"/>
      <c r="N75" s="12"/>
      <c r="O75" s="15"/>
      <c r="P75" s="12"/>
      <c r="Q75" s="15"/>
      <c r="R75" s="12"/>
    </row>
    <row r="76" spans="3:18" x14ac:dyDescent="0.2">
      <c r="C76" s="35"/>
      <c r="D76" s="12"/>
      <c r="E76" s="15"/>
      <c r="F76" s="12"/>
      <c r="G76" s="15"/>
      <c r="H76" s="12"/>
      <c r="I76" s="15"/>
      <c r="J76" s="12"/>
      <c r="K76" s="15"/>
      <c r="L76" s="12"/>
      <c r="M76" s="15"/>
      <c r="N76" s="12"/>
      <c r="O76" s="15"/>
      <c r="P76" s="12"/>
      <c r="Q76" s="15"/>
      <c r="R76" s="12"/>
    </row>
    <row r="77" spans="3:18" x14ac:dyDescent="0.2">
      <c r="C77" s="35"/>
      <c r="D77" s="12"/>
      <c r="E77" s="15"/>
      <c r="F77" s="12"/>
      <c r="G77" s="15"/>
      <c r="H77" s="12"/>
      <c r="I77" s="15"/>
      <c r="J77" s="12"/>
      <c r="K77" s="15"/>
      <c r="L77" s="12"/>
      <c r="M77" s="15"/>
      <c r="N77" s="12"/>
      <c r="O77" s="15"/>
      <c r="P77" s="12"/>
      <c r="Q77" s="15"/>
      <c r="R77" s="12"/>
    </row>
    <row r="78" spans="3:18" x14ac:dyDescent="0.2">
      <c r="C78" s="35"/>
      <c r="D78" s="12"/>
      <c r="E78" s="15"/>
      <c r="F78" s="12"/>
      <c r="G78" s="15"/>
      <c r="H78" s="12"/>
      <c r="I78" s="15"/>
      <c r="J78" s="12"/>
      <c r="K78" s="15"/>
      <c r="L78" s="12"/>
      <c r="M78" s="15"/>
      <c r="N78" s="12"/>
      <c r="O78" s="15"/>
      <c r="P78" s="12"/>
      <c r="Q78" s="15"/>
      <c r="R78" s="12"/>
    </row>
    <row r="79" spans="3:18" x14ac:dyDescent="0.2">
      <c r="C79" s="35"/>
      <c r="D79" s="12"/>
      <c r="E79" s="15"/>
      <c r="F79" s="12"/>
      <c r="G79" s="15"/>
      <c r="H79" s="12"/>
      <c r="I79" s="15"/>
      <c r="J79" s="12"/>
      <c r="K79" s="15"/>
      <c r="L79" s="12"/>
      <c r="M79" s="15"/>
      <c r="N79" s="12"/>
      <c r="O79" s="15"/>
      <c r="P79" s="12"/>
      <c r="Q79" s="15"/>
      <c r="R79" s="12"/>
    </row>
    <row r="80" spans="3:18" x14ac:dyDescent="0.2">
      <c r="C80" s="35"/>
      <c r="D80" s="12"/>
      <c r="E80" s="15"/>
      <c r="F80" s="12"/>
      <c r="G80" s="15"/>
      <c r="H80" s="12"/>
      <c r="I80" s="15"/>
      <c r="J80" s="12"/>
      <c r="K80" s="15"/>
      <c r="L80" s="12"/>
      <c r="M80" s="15"/>
      <c r="N80" s="12"/>
      <c r="O80" s="15"/>
      <c r="P80" s="12"/>
      <c r="Q80" s="15"/>
      <c r="R80" s="12"/>
    </row>
    <row r="81" spans="3:18" x14ac:dyDescent="0.2">
      <c r="C81" s="35"/>
      <c r="D81" s="12"/>
      <c r="E81" s="15"/>
      <c r="F81" s="12"/>
      <c r="G81" s="15"/>
      <c r="H81" s="12"/>
      <c r="I81" s="15"/>
      <c r="J81" s="12"/>
      <c r="K81" s="15"/>
      <c r="L81" s="12"/>
      <c r="M81" s="15"/>
      <c r="N81" s="12"/>
      <c r="O81" s="15"/>
      <c r="P81" s="12"/>
      <c r="Q81" s="15"/>
      <c r="R81" s="12"/>
    </row>
    <row r="82" spans="3:18" x14ac:dyDescent="0.2">
      <c r="C82" s="35"/>
      <c r="D82" s="12"/>
      <c r="E82" s="15"/>
      <c r="F82" s="12"/>
      <c r="G82" s="15"/>
      <c r="H82" s="12"/>
      <c r="I82" s="15"/>
      <c r="J82" s="12"/>
      <c r="K82" s="15"/>
      <c r="L82" s="12"/>
      <c r="M82" s="15"/>
      <c r="N82" s="12"/>
      <c r="O82" s="15"/>
      <c r="P82" s="12"/>
      <c r="Q82" s="15"/>
      <c r="R82" s="12"/>
    </row>
    <row r="83" spans="3:18" x14ac:dyDescent="0.2">
      <c r="C83" s="35"/>
      <c r="D83" s="12"/>
      <c r="E83" s="15"/>
      <c r="F83" s="12"/>
      <c r="G83" s="15"/>
      <c r="H83" s="12"/>
      <c r="I83" s="15"/>
      <c r="J83" s="12"/>
      <c r="K83" s="15"/>
      <c r="L83" s="12"/>
      <c r="M83" s="15"/>
      <c r="N83" s="12"/>
      <c r="O83" s="15"/>
      <c r="P83" s="12"/>
      <c r="Q83" s="15"/>
      <c r="R83" s="12"/>
    </row>
    <row r="84" spans="3:18" x14ac:dyDescent="0.2">
      <c r="C84" s="35"/>
      <c r="D84" s="12"/>
      <c r="E84" s="15"/>
      <c r="F84" s="12"/>
      <c r="G84" s="15"/>
      <c r="H84" s="12"/>
      <c r="I84" s="15"/>
      <c r="J84" s="12"/>
      <c r="K84" s="15"/>
      <c r="L84" s="12"/>
      <c r="M84" s="15"/>
      <c r="N84" s="12"/>
      <c r="O84" s="15"/>
      <c r="P84" s="12"/>
      <c r="Q84" s="15"/>
      <c r="R84" s="12"/>
    </row>
    <row r="85" spans="3:18" x14ac:dyDescent="0.2">
      <c r="C85" s="35"/>
      <c r="D85" s="12"/>
      <c r="E85" s="15"/>
      <c r="F85" s="12"/>
      <c r="G85" s="15"/>
      <c r="H85" s="12"/>
      <c r="I85" s="15"/>
      <c r="J85" s="12"/>
      <c r="K85" s="15"/>
      <c r="L85" s="12"/>
      <c r="M85" s="15"/>
      <c r="N85" s="12"/>
      <c r="O85" s="15"/>
      <c r="P85" s="12"/>
      <c r="Q85" s="15"/>
      <c r="R85" s="12"/>
    </row>
    <row r="86" spans="3:18" x14ac:dyDescent="0.2">
      <c r="C86" s="35"/>
      <c r="D86" s="12"/>
      <c r="E86" s="15"/>
      <c r="F86" s="12"/>
      <c r="G86" s="15"/>
      <c r="H86" s="12"/>
      <c r="I86" s="15"/>
      <c r="J86" s="12"/>
      <c r="K86" s="15"/>
      <c r="L86" s="12"/>
      <c r="M86" s="15"/>
      <c r="N86" s="12"/>
      <c r="O86" s="15"/>
      <c r="P86" s="12"/>
      <c r="Q86" s="15"/>
      <c r="R86" s="12"/>
    </row>
    <row r="87" spans="3:18" x14ac:dyDescent="0.2">
      <c r="C87" s="35"/>
      <c r="D87" s="12"/>
      <c r="E87" s="15"/>
      <c r="F87" s="12"/>
      <c r="G87" s="15"/>
      <c r="H87" s="12"/>
      <c r="I87" s="15"/>
      <c r="J87" s="12"/>
      <c r="K87" s="15"/>
      <c r="L87" s="12"/>
      <c r="M87" s="15"/>
      <c r="N87" s="12"/>
      <c r="O87" s="15"/>
      <c r="P87" s="12"/>
      <c r="Q87" s="15"/>
      <c r="R87" s="12"/>
    </row>
    <row r="88" spans="3:18" x14ac:dyDescent="0.2">
      <c r="C88" s="35"/>
      <c r="D88" s="12"/>
      <c r="E88" s="15"/>
      <c r="F88" s="12"/>
      <c r="G88" s="15"/>
      <c r="H88" s="12"/>
      <c r="I88" s="15"/>
      <c r="J88" s="12"/>
      <c r="K88" s="15"/>
      <c r="L88" s="12"/>
      <c r="M88" s="15"/>
      <c r="N88" s="12"/>
      <c r="O88" s="15"/>
      <c r="P88" s="12"/>
      <c r="Q88" s="15"/>
      <c r="R88" s="12"/>
    </row>
    <row r="89" spans="3:18" x14ac:dyDescent="0.2">
      <c r="C89" s="35"/>
      <c r="D89" s="12"/>
      <c r="E89" s="15"/>
      <c r="F89" s="12"/>
      <c r="G89" s="15"/>
      <c r="H89" s="12"/>
      <c r="I89" s="15"/>
      <c r="J89" s="12"/>
      <c r="K89" s="15"/>
      <c r="L89" s="12"/>
      <c r="M89" s="15"/>
      <c r="N89" s="12"/>
      <c r="O89" s="15"/>
      <c r="P89" s="12"/>
      <c r="Q89" s="15"/>
      <c r="R89" s="12"/>
    </row>
    <row r="90" spans="3:18" x14ac:dyDescent="0.2">
      <c r="C90" s="35"/>
      <c r="D90" s="12"/>
      <c r="E90" s="15"/>
      <c r="F90" s="12"/>
      <c r="G90" s="15"/>
      <c r="H90" s="12"/>
      <c r="I90" s="15"/>
      <c r="J90" s="12"/>
      <c r="K90" s="15"/>
      <c r="L90" s="12"/>
      <c r="M90" s="15"/>
      <c r="N90" s="12"/>
      <c r="O90" s="15"/>
      <c r="P90" s="12"/>
      <c r="Q90" s="15"/>
      <c r="R90" s="12"/>
    </row>
    <row r="91" spans="3:18" x14ac:dyDescent="0.2">
      <c r="C91" s="35"/>
      <c r="D91" s="12"/>
      <c r="E91" s="15"/>
      <c r="F91" s="12"/>
      <c r="G91" s="15"/>
      <c r="H91" s="12"/>
      <c r="I91" s="15"/>
      <c r="J91" s="12"/>
      <c r="K91" s="15"/>
      <c r="L91" s="12"/>
      <c r="M91" s="15"/>
      <c r="N91" s="12"/>
      <c r="O91" s="15"/>
      <c r="P91" s="12"/>
      <c r="Q91" s="15"/>
      <c r="R91" s="12"/>
    </row>
    <row r="92" spans="3:18" x14ac:dyDescent="0.2">
      <c r="C92" s="35"/>
      <c r="D92" s="12"/>
      <c r="E92" s="15"/>
      <c r="F92" s="12"/>
      <c r="G92" s="15"/>
      <c r="H92" s="12"/>
      <c r="I92" s="15"/>
      <c r="J92" s="12"/>
      <c r="K92" s="15"/>
      <c r="L92" s="12"/>
      <c r="M92" s="15"/>
      <c r="N92" s="12"/>
      <c r="O92" s="15"/>
      <c r="P92" s="12"/>
      <c r="Q92" s="15"/>
      <c r="R92" s="12"/>
    </row>
    <row r="93" spans="3:18" x14ac:dyDescent="0.2">
      <c r="C93" s="35"/>
      <c r="D93" s="12"/>
      <c r="E93" s="15"/>
      <c r="F93" s="12"/>
      <c r="G93" s="15"/>
      <c r="H93" s="12"/>
      <c r="I93" s="15"/>
      <c r="J93" s="12"/>
      <c r="K93" s="15"/>
      <c r="L93" s="12"/>
      <c r="M93" s="15"/>
      <c r="N93" s="12"/>
      <c r="O93" s="15"/>
      <c r="P93" s="12"/>
      <c r="Q93" s="15"/>
      <c r="R93" s="12"/>
    </row>
    <row r="94" spans="3:18" x14ac:dyDescent="0.2">
      <c r="C94" s="35"/>
      <c r="D94" s="12"/>
      <c r="E94" s="15"/>
      <c r="F94" s="12"/>
      <c r="G94" s="15"/>
      <c r="H94" s="12"/>
      <c r="I94" s="15"/>
      <c r="J94" s="12"/>
      <c r="K94" s="15"/>
      <c r="L94" s="12"/>
      <c r="M94" s="15"/>
      <c r="N94" s="12"/>
      <c r="O94" s="15"/>
      <c r="P94" s="12"/>
      <c r="Q94" s="15"/>
      <c r="R94" s="12"/>
    </row>
    <row r="95" spans="3:18" x14ac:dyDescent="0.2">
      <c r="C95" s="35"/>
      <c r="D95" s="12"/>
      <c r="E95" s="15"/>
      <c r="F95" s="12"/>
      <c r="G95" s="15"/>
      <c r="H95" s="12"/>
      <c r="I95" s="15"/>
      <c r="J95" s="12"/>
      <c r="K95" s="15"/>
      <c r="L95" s="12"/>
      <c r="M95" s="15"/>
      <c r="N95" s="12"/>
      <c r="O95" s="15"/>
      <c r="P95" s="12"/>
      <c r="Q95" s="15"/>
      <c r="R95" s="12"/>
    </row>
    <row r="96" spans="3:18" x14ac:dyDescent="0.2">
      <c r="C96" s="35"/>
      <c r="D96" s="12"/>
      <c r="E96" s="15"/>
      <c r="F96" s="12"/>
      <c r="G96" s="15"/>
      <c r="H96" s="12"/>
      <c r="I96" s="15"/>
      <c r="J96" s="12"/>
      <c r="K96" s="15"/>
      <c r="L96" s="12"/>
      <c r="M96" s="15"/>
      <c r="N96" s="12"/>
      <c r="O96" s="15"/>
      <c r="P96" s="12"/>
      <c r="Q96" s="15"/>
      <c r="R96" s="12"/>
    </row>
    <row r="97" spans="3:18" x14ac:dyDescent="0.2">
      <c r="C97" s="35"/>
      <c r="D97" s="12"/>
      <c r="E97" s="15"/>
      <c r="F97" s="12"/>
      <c r="G97" s="15"/>
      <c r="H97" s="12"/>
      <c r="I97" s="15"/>
      <c r="J97" s="12"/>
      <c r="K97" s="15"/>
      <c r="L97" s="12"/>
      <c r="M97" s="15"/>
      <c r="N97" s="12"/>
      <c r="O97" s="15"/>
      <c r="P97" s="12"/>
      <c r="Q97" s="15"/>
      <c r="R97" s="12"/>
    </row>
    <row r="98" spans="3:18" x14ac:dyDescent="0.2">
      <c r="C98" s="35"/>
      <c r="D98" s="12"/>
      <c r="E98" s="15"/>
      <c r="F98" s="12"/>
      <c r="G98" s="15"/>
      <c r="H98" s="12"/>
      <c r="I98" s="15"/>
      <c r="J98" s="12"/>
      <c r="K98" s="15"/>
      <c r="L98" s="12"/>
      <c r="M98" s="15"/>
      <c r="N98" s="12"/>
      <c r="O98" s="15"/>
      <c r="P98" s="12"/>
      <c r="Q98" s="15"/>
      <c r="R98" s="12"/>
    </row>
    <row r="99" spans="3:18" x14ac:dyDescent="0.2">
      <c r="C99" s="35"/>
      <c r="D99" s="12"/>
      <c r="E99" s="15"/>
      <c r="F99" s="12"/>
      <c r="G99" s="15"/>
      <c r="H99" s="12"/>
      <c r="I99" s="15"/>
      <c r="J99" s="12"/>
      <c r="K99" s="15"/>
      <c r="L99" s="12"/>
      <c r="M99" s="15"/>
      <c r="N99" s="12"/>
      <c r="O99" s="15"/>
      <c r="P99" s="12"/>
      <c r="Q99" s="15"/>
      <c r="R99" s="12"/>
    </row>
  </sheetData>
  <phoneticPr fontId="5" type="noConversion"/>
  <printOptions headings="1" gridLines="1"/>
  <pageMargins left="0.25" right="0.25" top="0.75" bottom="0.75" header="0.3" footer="0.3"/>
  <pageSetup scale="58" fitToHeight="0" orientation="landscape" r:id="rId1"/>
  <headerFooter alignWithMargins="0">
    <oddHeader>&amp;C&amp;F
&amp;A</oddHeader>
    <oddFooter>&amp;CPrepared by Election Data Services, Inc. 
 -- &amp;T &amp;D&amp;RPage &amp;P of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T99"/>
  <sheetViews>
    <sheetView view="pageBreakPreview" zoomScaleNormal="100" zoomScaleSheetLayoutView="100" workbookViewId="0">
      <pane xSplit="2" ySplit="1" topLeftCell="C32" activePane="bottomRight" state="frozen"/>
      <selection activeCell="B2" sqref="B2"/>
      <selection pane="topRight" activeCell="B2" sqref="B2"/>
      <selection pane="bottomLeft" activeCell="B2" sqref="B2"/>
      <selection pane="bottomRight" activeCell="D41" sqref="D41"/>
    </sheetView>
  </sheetViews>
  <sheetFormatPr defaultColWidth="9.140625" defaultRowHeight="12.75" x14ac:dyDescent="0.2"/>
  <cols>
    <col min="1" max="1" width="12" style="4" bestFit="1" customWidth="1"/>
    <col min="2" max="2" width="4.42578125" customWidth="1"/>
    <col min="3" max="3" width="8.140625" style="21" bestFit="1" customWidth="1"/>
    <col min="4" max="4" width="9.85546875" style="5" bestFit="1" customWidth="1"/>
    <col min="5" max="5" width="9.5703125" bestFit="1" customWidth="1"/>
    <col min="6" max="6" width="10.7109375" bestFit="1" customWidth="1"/>
    <col min="7" max="7" width="8.85546875" bestFit="1" customWidth="1"/>
    <col min="8" max="8" width="10.140625" bestFit="1" customWidth="1"/>
    <col min="9" max="9" width="9" bestFit="1" customWidth="1"/>
    <col min="10" max="10" width="10.140625" bestFit="1" customWidth="1"/>
    <col min="11" max="11" width="8.85546875" bestFit="1" customWidth="1"/>
    <col min="12" max="12" width="10.140625" bestFit="1" customWidth="1"/>
    <col min="13" max="13" width="8.140625" bestFit="1" customWidth="1"/>
    <col min="14" max="14" width="9.42578125" bestFit="1" customWidth="1"/>
    <col min="15" max="15" width="9.140625" bestFit="1" customWidth="1"/>
    <col min="16" max="16" width="10.42578125" bestFit="1" customWidth="1"/>
    <col min="17" max="17" width="6.7109375" style="21" bestFit="1" customWidth="1"/>
    <col min="18" max="18" width="7.85546875" bestFit="1" customWidth="1"/>
    <col min="19" max="19" width="9.42578125" style="37" bestFit="1" customWidth="1"/>
    <col min="20" max="20" width="10.5703125" bestFit="1" customWidth="1"/>
  </cols>
  <sheetData>
    <row r="1" spans="1:20" x14ac:dyDescent="0.2">
      <c r="A1" s="1" t="s">
        <v>0</v>
      </c>
      <c r="C1" s="20" t="s">
        <v>82</v>
      </c>
      <c r="D1" s="13" t="s">
        <v>6</v>
      </c>
      <c r="E1" s="9" t="s">
        <v>83</v>
      </c>
      <c r="F1" s="16" t="s">
        <v>84</v>
      </c>
      <c r="G1" s="10" t="s">
        <v>85</v>
      </c>
      <c r="H1" s="16" t="s">
        <v>86</v>
      </c>
      <c r="I1" s="9" t="s">
        <v>87</v>
      </c>
      <c r="J1" s="16" t="s">
        <v>88</v>
      </c>
      <c r="K1" s="10" t="s">
        <v>89</v>
      </c>
      <c r="L1" s="16" t="s">
        <v>90</v>
      </c>
      <c r="M1" s="9" t="s">
        <v>91</v>
      </c>
      <c r="N1" s="16" t="s">
        <v>92</v>
      </c>
      <c r="O1" s="10" t="s">
        <v>93</v>
      </c>
      <c r="P1" s="16" t="s">
        <v>94</v>
      </c>
      <c r="Q1" s="20" t="s">
        <v>95</v>
      </c>
      <c r="R1" s="16" t="s">
        <v>96</v>
      </c>
      <c r="S1" s="61" t="s">
        <v>232</v>
      </c>
      <c r="T1" s="60" t="s">
        <v>231</v>
      </c>
    </row>
    <row r="2" spans="1:20" x14ac:dyDescent="0.2">
      <c r="A2" s="63" t="s">
        <v>233</v>
      </c>
      <c r="C2" s="35">
        <v>193087</v>
      </c>
      <c r="D2" s="59">
        <v>0.99999999999999989</v>
      </c>
      <c r="E2" s="35">
        <v>91231</v>
      </c>
      <c r="F2" s="59">
        <v>0.47248649572472512</v>
      </c>
      <c r="G2" s="35">
        <v>83763</v>
      </c>
      <c r="H2" s="59">
        <v>0.43380962985597166</v>
      </c>
      <c r="I2" s="35">
        <v>811</v>
      </c>
      <c r="J2" s="59">
        <v>4.2001791938349031E-3</v>
      </c>
      <c r="K2" s="35">
        <v>3908</v>
      </c>
      <c r="L2" s="59">
        <v>2.0239581121463381E-2</v>
      </c>
      <c r="M2" s="35">
        <v>53</v>
      </c>
      <c r="N2" s="59">
        <v>2.7448766618156582E-4</v>
      </c>
      <c r="O2" s="35">
        <v>3809</v>
      </c>
      <c r="P2" s="59">
        <v>1.9726858877086494E-2</v>
      </c>
      <c r="Q2" s="35">
        <v>9512</v>
      </c>
      <c r="R2" s="54">
        <v>4.9262767560736873E-2</v>
      </c>
      <c r="S2" s="37">
        <v>101856</v>
      </c>
      <c r="T2" s="59">
        <v>0.52751350427527488</v>
      </c>
    </row>
    <row r="3" spans="1:20" x14ac:dyDescent="0.2">
      <c r="A3" s="63" t="s">
        <v>234</v>
      </c>
      <c r="C3" s="35">
        <v>169357</v>
      </c>
      <c r="D3" s="59">
        <v>1.0000000000000002</v>
      </c>
      <c r="E3" s="35">
        <v>57917</v>
      </c>
      <c r="F3" s="59">
        <v>0.34198173089981521</v>
      </c>
      <c r="G3" s="35">
        <v>84035</v>
      </c>
      <c r="H3" s="59">
        <v>0.49620033420525872</v>
      </c>
      <c r="I3" s="35">
        <v>769</v>
      </c>
      <c r="J3" s="59">
        <v>4.5407039567304571E-3</v>
      </c>
      <c r="K3" s="35">
        <v>10727</v>
      </c>
      <c r="L3" s="59">
        <v>6.3339572618787532E-2</v>
      </c>
      <c r="M3" s="35">
        <v>41</v>
      </c>
      <c r="N3" s="59">
        <v>2.4209214853829485E-4</v>
      </c>
      <c r="O3" s="35">
        <v>7647</v>
      </c>
      <c r="P3" s="59">
        <v>4.5153138045666848E-2</v>
      </c>
      <c r="Q3" s="35">
        <v>8221</v>
      </c>
      <c r="R3" s="54">
        <v>4.8542428125202972E-2</v>
      </c>
      <c r="S3" s="37">
        <v>111440</v>
      </c>
      <c r="T3" s="59">
        <v>0.65801826910018479</v>
      </c>
    </row>
    <row r="4" spans="1:20" x14ac:dyDescent="0.2">
      <c r="A4" s="63" t="s">
        <v>235</v>
      </c>
      <c r="C4" s="35">
        <v>186758</v>
      </c>
      <c r="D4" s="59">
        <v>1</v>
      </c>
      <c r="E4" s="35">
        <v>83287</v>
      </c>
      <c r="F4" s="59">
        <v>0.44596215423167951</v>
      </c>
      <c r="G4" s="35">
        <v>87692</v>
      </c>
      <c r="H4" s="59">
        <v>0.46954882789492286</v>
      </c>
      <c r="I4" s="35">
        <v>560</v>
      </c>
      <c r="J4" s="59">
        <v>2.9985328607074397E-3</v>
      </c>
      <c r="K4" s="35">
        <v>2699</v>
      </c>
      <c r="L4" s="59">
        <v>1.4451857484016749E-2</v>
      </c>
      <c r="M4" s="35">
        <v>40</v>
      </c>
      <c r="N4" s="59">
        <v>2.1418091862195998E-4</v>
      </c>
      <c r="O4" s="35">
        <v>3880</v>
      </c>
      <c r="P4" s="59">
        <v>2.0775549106330116E-2</v>
      </c>
      <c r="Q4" s="35">
        <v>8600</v>
      </c>
      <c r="R4" s="54">
        <v>4.6048897503721396E-2</v>
      </c>
      <c r="S4" s="37">
        <v>103471</v>
      </c>
      <c r="T4" s="59">
        <v>0.55403784576832049</v>
      </c>
    </row>
    <row r="5" spans="1:20" s="52" customFormat="1" x14ac:dyDescent="0.2">
      <c r="A5" s="63" t="s">
        <v>236</v>
      </c>
      <c r="B5"/>
      <c r="C5" s="35">
        <v>180199</v>
      </c>
      <c r="D5" s="59">
        <v>1</v>
      </c>
      <c r="E5" s="35">
        <v>70413</v>
      </c>
      <c r="F5" s="59">
        <v>0.39075133602295242</v>
      </c>
      <c r="G5" s="35">
        <v>82371</v>
      </c>
      <c r="H5" s="59">
        <v>0.45711130472422157</v>
      </c>
      <c r="I5" s="35">
        <v>1218</v>
      </c>
      <c r="J5" s="59">
        <v>6.759194002186472E-3</v>
      </c>
      <c r="K5" s="35">
        <v>1519</v>
      </c>
      <c r="L5" s="59">
        <v>8.4295695314624379E-3</v>
      </c>
      <c r="M5" s="35">
        <v>82</v>
      </c>
      <c r="N5" s="59">
        <v>4.5505246976953258E-4</v>
      </c>
      <c r="O5" s="35">
        <v>12342</v>
      </c>
      <c r="P5" s="59">
        <v>6.8490946120677701E-2</v>
      </c>
      <c r="Q5" s="35">
        <v>12254</v>
      </c>
      <c r="R5" s="54">
        <v>6.80025971287299E-2</v>
      </c>
      <c r="S5" s="37">
        <v>109786</v>
      </c>
      <c r="T5" s="59">
        <v>0.60924866397704758</v>
      </c>
    </row>
    <row r="6" spans="1:20" x14ac:dyDescent="0.2">
      <c r="A6" s="63" t="s">
        <v>237</v>
      </c>
      <c r="C6" s="35">
        <v>203828</v>
      </c>
      <c r="D6" s="59">
        <v>0.99999999999999989</v>
      </c>
      <c r="E6" s="35">
        <v>82542</v>
      </c>
      <c r="F6" s="59">
        <v>0.40495908314853701</v>
      </c>
      <c r="G6" s="35">
        <v>107537</v>
      </c>
      <c r="H6" s="59">
        <v>0.52758698510508861</v>
      </c>
      <c r="I6" s="35">
        <v>731</v>
      </c>
      <c r="J6" s="59">
        <v>3.586357124634496E-3</v>
      </c>
      <c r="K6" s="35">
        <v>1798</v>
      </c>
      <c r="L6" s="59">
        <v>8.8211629413034523E-3</v>
      </c>
      <c r="M6" s="35">
        <v>31</v>
      </c>
      <c r="N6" s="59">
        <v>1.5208901622936987E-4</v>
      </c>
      <c r="O6" s="35">
        <v>2333</v>
      </c>
      <c r="P6" s="59">
        <v>1.1445924995584512E-2</v>
      </c>
      <c r="Q6" s="35">
        <v>8856</v>
      </c>
      <c r="R6" s="54">
        <v>4.3448397668622567E-2</v>
      </c>
      <c r="S6" s="37">
        <v>121286</v>
      </c>
      <c r="T6" s="59">
        <v>0.59504091685146299</v>
      </c>
    </row>
    <row r="7" spans="1:20" x14ac:dyDescent="0.2">
      <c r="A7" s="63" t="s">
        <v>238</v>
      </c>
      <c r="C7" s="35">
        <v>217734</v>
      </c>
      <c r="D7" s="59">
        <v>1</v>
      </c>
      <c r="E7" s="35">
        <v>149152</v>
      </c>
      <c r="F7" s="59">
        <v>0.68501933551948713</v>
      </c>
      <c r="G7" s="35">
        <v>43715</v>
      </c>
      <c r="H7" s="59">
        <v>0.20077250222748858</v>
      </c>
      <c r="I7" s="35">
        <v>969</v>
      </c>
      <c r="J7" s="59">
        <v>4.4503844140097552E-3</v>
      </c>
      <c r="K7" s="35">
        <v>6627</v>
      </c>
      <c r="L7" s="59">
        <v>3.0436220342252473E-2</v>
      </c>
      <c r="M7" s="35">
        <v>60</v>
      </c>
      <c r="N7" s="59">
        <v>2.7556559839069688E-4</v>
      </c>
      <c r="O7" s="35">
        <v>3704</v>
      </c>
      <c r="P7" s="59">
        <v>1.7011582940652355E-2</v>
      </c>
      <c r="Q7" s="35">
        <v>13507</v>
      </c>
      <c r="R7" s="54">
        <v>6.2034408957719049E-2</v>
      </c>
      <c r="S7" s="37">
        <v>68582</v>
      </c>
      <c r="T7" s="59">
        <v>0.31498066448051293</v>
      </c>
    </row>
    <row r="8" spans="1:20" x14ac:dyDescent="0.2">
      <c r="A8" s="63" t="s">
        <v>239</v>
      </c>
      <c r="C8" s="35">
        <v>225553</v>
      </c>
      <c r="D8" s="59">
        <v>1</v>
      </c>
      <c r="E8" s="35">
        <v>173458</v>
      </c>
      <c r="F8" s="59">
        <v>0.76903432896037738</v>
      </c>
      <c r="G8" s="35">
        <v>16064</v>
      </c>
      <c r="H8" s="59">
        <v>7.1220511365399711E-2</v>
      </c>
      <c r="I8" s="35">
        <v>552</v>
      </c>
      <c r="J8" s="59">
        <v>2.4473183686317627E-3</v>
      </c>
      <c r="K8" s="35">
        <v>22626</v>
      </c>
      <c r="L8" s="59">
        <v>0.10031345182728671</v>
      </c>
      <c r="M8" s="35">
        <v>30</v>
      </c>
      <c r="N8" s="59">
        <v>1.3300643307781319E-4</v>
      </c>
      <c r="O8" s="35">
        <v>2116</v>
      </c>
      <c r="P8" s="59">
        <v>9.3813870797550911E-3</v>
      </c>
      <c r="Q8" s="35">
        <v>10707</v>
      </c>
      <c r="R8" s="54">
        <v>4.746999596547153E-2</v>
      </c>
      <c r="S8" s="37">
        <v>52095</v>
      </c>
      <c r="T8" s="59">
        <v>0.23096567103962262</v>
      </c>
    </row>
    <row r="9" spans="1:20" x14ac:dyDescent="0.2">
      <c r="A9" s="63" t="s">
        <v>240</v>
      </c>
      <c r="C9" s="35">
        <v>227952</v>
      </c>
      <c r="D9" s="59">
        <v>0.99999999999999989</v>
      </c>
      <c r="E9" s="35">
        <v>196115</v>
      </c>
      <c r="F9" s="59">
        <v>0.86033463185231973</v>
      </c>
      <c r="G9" s="35">
        <v>14000</v>
      </c>
      <c r="H9" s="59">
        <v>6.1416438548466346E-2</v>
      </c>
      <c r="I9" s="35">
        <v>592</v>
      </c>
      <c r="J9" s="59">
        <v>2.5970379729065769E-3</v>
      </c>
      <c r="K9" s="35">
        <v>4490</v>
      </c>
      <c r="L9" s="59">
        <v>1.9697129220186706E-2</v>
      </c>
      <c r="M9" s="35">
        <v>38</v>
      </c>
      <c r="N9" s="59">
        <v>1.6670176177440864E-4</v>
      </c>
      <c r="O9" s="35">
        <v>2440</v>
      </c>
      <c r="P9" s="59">
        <v>1.0704007861304134E-2</v>
      </c>
      <c r="Q9" s="35">
        <v>10277</v>
      </c>
      <c r="R9" s="54">
        <v>4.5084052783042047E-2</v>
      </c>
      <c r="S9" s="37">
        <v>31837</v>
      </c>
      <c r="T9" s="59">
        <v>0.13966536814768021</v>
      </c>
    </row>
    <row r="10" spans="1:20" x14ac:dyDescent="0.2">
      <c r="A10" s="63" t="s">
        <v>241</v>
      </c>
      <c r="C10" s="35">
        <v>219325</v>
      </c>
      <c r="D10" s="59">
        <v>1</v>
      </c>
      <c r="E10" s="35">
        <v>145894</v>
      </c>
      <c r="F10" s="59">
        <v>0.66519548615068957</v>
      </c>
      <c r="G10" s="35">
        <v>47835</v>
      </c>
      <c r="H10" s="59">
        <v>0.21810099167901517</v>
      </c>
      <c r="I10" s="35">
        <v>738</v>
      </c>
      <c r="J10" s="59">
        <v>3.3648694859227174E-3</v>
      </c>
      <c r="K10" s="35">
        <v>12439</v>
      </c>
      <c r="L10" s="59">
        <v>5.6714920779664883E-2</v>
      </c>
      <c r="M10" s="35">
        <v>66</v>
      </c>
      <c r="N10" s="59">
        <v>3.0092328735894223E-4</v>
      </c>
      <c r="O10" s="35">
        <v>1894</v>
      </c>
      <c r="P10" s="59">
        <v>8.6355864584520686E-3</v>
      </c>
      <c r="Q10" s="35">
        <v>10459</v>
      </c>
      <c r="R10" s="54">
        <v>4.7687222158896612E-2</v>
      </c>
      <c r="S10" s="37">
        <v>73431</v>
      </c>
      <c r="T10" s="59">
        <v>0.33480451384931037</v>
      </c>
    </row>
    <row r="11" spans="1:20" x14ac:dyDescent="0.2">
      <c r="A11" s="63" t="s">
        <v>242</v>
      </c>
      <c r="C11" s="35">
        <v>232106</v>
      </c>
      <c r="D11" s="59">
        <v>0.99999999999999989</v>
      </c>
      <c r="E11" s="35">
        <v>190574</v>
      </c>
      <c r="F11" s="59">
        <v>0.82106451362739441</v>
      </c>
      <c r="G11" s="35">
        <v>17565</v>
      </c>
      <c r="H11" s="59">
        <v>7.5676630505027875E-2</v>
      </c>
      <c r="I11" s="35">
        <v>405</v>
      </c>
      <c r="J11" s="59">
        <v>1.7448924198426581E-3</v>
      </c>
      <c r="K11" s="35">
        <v>12351</v>
      </c>
      <c r="L11" s="59">
        <v>5.3212756240683133E-2</v>
      </c>
      <c r="M11" s="35">
        <v>50</v>
      </c>
      <c r="N11" s="59">
        <v>2.1541881726452568E-4</v>
      </c>
      <c r="O11" s="35">
        <v>1737</v>
      </c>
      <c r="P11" s="59">
        <v>7.4836497117696226E-3</v>
      </c>
      <c r="Q11" s="35">
        <v>9424</v>
      </c>
      <c r="R11" s="54">
        <v>4.0602138678017805E-2</v>
      </c>
      <c r="S11" s="37">
        <v>41532</v>
      </c>
      <c r="T11" s="59">
        <v>0.17893548637260562</v>
      </c>
    </row>
    <row r="12" spans="1:20" x14ac:dyDescent="0.2">
      <c r="A12" s="63" t="s">
        <v>243</v>
      </c>
      <c r="C12" s="35">
        <v>229870</v>
      </c>
      <c r="D12" s="59">
        <v>1</v>
      </c>
      <c r="E12" s="35">
        <v>121428</v>
      </c>
      <c r="F12" s="59">
        <v>0.52824640013920909</v>
      </c>
      <c r="G12" s="35">
        <v>78539</v>
      </c>
      <c r="H12" s="59">
        <v>0.34166702919041197</v>
      </c>
      <c r="I12" s="35">
        <v>491</v>
      </c>
      <c r="J12" s="59">
        <v>2.1359899073389306E-3</v>
      </c>
      <c r="K12" s="35">
        <v>16627</v>
      </c>
      <c r="L12" s="59">
        <v>7.2332187758298166E-2</v>
      </c>
      <c r="M12" s="35">
        <v>63</v>
      </c>
      <c r="N12" s="59">
        <v>2.7406795145082E-4</v>
      </c>
      <c r="O12" s="35">
        <v>2448</v>
      </c>
      <c r="P12" s="59">
        <v>1.0649497542089006E-2</v>
      </c>
      <c r="Q12" s="35">
        <v>10274</v>
      </c>
      <c r="R12" s="54">
        <v>4.4694827511201983E-2</v>
      </c>
      <c r="S12" s="37">
        <v>108442</v>
      </c>
      <c r="T12" s="59">
        <v>0.47175359986079091</v>
      </c>
    </row>
    <row r="13" spans="1:20" x14ac:dyDescent="0.2">
      <c r="A13" s="63" t="s">
        <v>244</v>
      </c>
      <c r="C13" s="35">
        <v>211638</v>
      </c>
      <c r="D13" s="59">
        <v>1</v>
      </c>
      <c r="E13" s="35">
        <v>151139</v>
      </c>
      <c r="F13" s="59">
        <v>0.71413923775503452</v>
      </c>
      <c r="G13" s="35">
        <v>29819</v>
      </c>
      <c r="H13" s="59">
        <v>0.14089624736578496</v>
      </c>
      <c r="I13" s="35">
        <v>755</v>
      </c>
      <c r="J13" s="59">
        <v>3.5674122794583205E-3</v>
      </c>
      <c r="K13" s="35">
        <v>11037</v>
      </c>
      <c r="L13" s="59">
        <v>5.2150369971366198E-2</v>
      </c>
      <c r="M13" s="35">
        <v>66</v>
      </c>
      <c r="N13" s="59">
        <v>3.1185325886655516E-4</v>
      </c>
      <c r="O13" s="35">
        <v>6738</v>
      </c>
      <c r="P13" s="59">
        <v>3.1837382700649224E-2</v>
      </c>
      <c r="Q13" s="35">
        <v>12084</v>
      </c>
      <c r="R13" s="54">
        <v>5.7097496668840189E-2</v>
      </c>
      <c r="S13" s="37">
        <v>60499</v>
      </c>
      <c r="T13" s="59">
        <v>0.28586076224496548</v>
      </c>
    </row>
    <row r="14" spans="1:20" x14ac:dyDescent="0.2">
      <c r="A14" s="63" t="s">
        <v>245</v>
      </c>
      <c r="C14" s="35">
        <v>229773</v>
      </c>
      <c r="D14" s="59">
        <v>1</v>
      </c>
      <c r="E14" s="35">
        <v>178537</v>
      </c>
      <c r="F14" s="59">
        <v>0.77701470581835119</v>
      </c>
      <c r="G14" s="35">
        <v>8042</v>
      </c>
      <c r="H14" s="59">
        <v>3.4999760633320713E-2</v>
      </c>
      <c r="I14" s="35">
        <v>436</v>
      </c>
      <c r="J14" s="59">
        <v>1.8975249485361639E-3</v>
      </c>
      <c r="K14" s="35">
        <v>29923</v>
      </c>
      <c r="L14" s="59">
        <v>0.13022852989689823</v>
      </c>
      <c r="M14" s="35">
        <v>43</v>
      </c>
      <c r="N14" s="59">
        <v>1.8714122198865837E-4</v>
      </c>
      <c r="O14" s="35">
        <v>2495</v>
      </c>
      <c r="P14" s="59">
        <v>1.0858542996783783E-2</v>
      </c>
      <c r="Q14" s="35">
        <v>10297</v>
      </c>
      <c r="R14" s="54">
        <v>4.4813794484121282E-2</v>
      </c>
      <c r="S14" s="37">
        <v>51236</v>
      </c>
      <c r="T14" s="59">
        <v>0.22298529418164884</v>
      </c>
    </row>
    <row r="15" spans="1:20" x14ac:dyDescent="0.2">
      <c r="A15" s="63" t="s">
        <v>246</v>
      </c>
      <c r="C15" s="35">
        <v>201692</v>
      </c>
      <c r="D15" s="59">
        <v>1.0000000000000002</v>
      </c>
      <c r="E15" s="35">
        <v>174527</v>
      </c>
      <c r="F15" s="59">
        <v>0.86531443983896239</v>
      </c>
      <c r="G15" s="35">
        <v>9694</v>
      </c>
      <c r="H15" s="59">
        <v>4.8063383773278068E-2</v>
      </c>
      <c r="I15" s="35">
        <v>665</v>
      </c>
      <c r="J15" s="59">
        <v>3.2971064791860855E-3</v>
      </c>
      <c r="K15" s="35">
        <v>3336</v>
      </c>
      <c r="L15" s="59">
        <v>1.6540070999345537E-2</v>
      </c>
      <c r="M15" s="35">
        <v>60</v>
      </c>
      <c r="N15" s="59">
        <v>2.9748329135513557E-4</v>
      </c>
      <c r="O15" s="35">
        <v>2550</v>
      </c>
      <c r="P15" s="59">
        <v>1.2643039882593261E-2</v>
      </c>
      <c r="Q15" s="35">
        <v>10860</v>
      </c>
      <c r="R15" s="54">
        <v>5.3844475735279534E-2</v>
      </c>
      <c r="S15" s="37">
        <v>27165</v>
      </c>
      <c r="T15" s="59">
        <v>0.13468556016103761</v>
      </c>
    </row>
    <row r="16" spans="1:20" x14ac:dyDescent="0.2">
      <c r="A16" s="63" t="s">
        <v>247</v>
      </c>
      <c r="C16" s="35">
        <v>226099</v>
      </c>
      <c r="D16" s="59">
        <v>1</v>
      </c>
      <c r="E16" s="35">
        <v>176098</v>
      </c>
      <c r="F16" s="59">
        <v>0.77885351107258327</v>
      </c>
      <c r="G16" s="35">
        <v>15049</v>
      </c>
      <c r="H16" s="59">
        <v>6.6559339050592886E-2</v>
      </c>
      <c r="I16" s="35">
        <v>519</v>
      </c>
      <c r="J16" s="59">
        <v>2.2954546459736662E-3</v>
      </c>
      <c r="K16" s="35">
        <v>21637</v>
      </c>
      <c r="L16" s="59">
        <v>9.5697017678096769E-2</v>
      </c>
      <c r="M16" s="35">
        <v>64</v>
      </c>
      <c r="N16" s="59">
        <v>2.8306184459020163E-4</v>
      </c>
      <c r="O16" s="35">
        <v>2352</v>
      </c>
      <c r="P16" s="59">
        <v>1.0402522788689909E-2</v>
      </c>
      <c r="Q16" s="35">
        <v>10380</v>
      </c>
      <c r="R16" s="54">
        <v>4.5909092919473329E-2</v>
      </c>
      <c r="S16" s="37">
        <v>50001</v>
      </c>
      <c r="T16" s="59">
        <v>0.22114648892741676</v>
      </c>
    </row>
    <row r="17" spans="1:20" x14ac:dyDescent="0.2">
      <c r="A17" s="63" t="s">
        <v>248</v>
      </c>
      <c r="C17" s="35">
        <v>195953</v>
      </c>
      <c r="D17" s="59">
        <v>0.99999999999999989</v>
      </c>
      <c r="E17" s="35">
        <v>171357</v>
      </c>
      <c r="F17" s="59">
        <v>0.87448010492311934</v>
      </c>
      <c r="G17" s="35">
        <v>10952</v>
      </c>
      <c r="H17" s="59">
        <v>5.5890953442917432E-2</v>
      </c>
      <c r="I17" s="35">
        <v>829</v>
      </c>
      <c r="J17" s="59">
        <v>4.2306063188621758E-3</v>
      </c>
      <c r="K17" s="35">
        <v>1509</v>
      </c>
      <c r="L17" s="59">
        <v>7.7008262185319946E-3</v>
      </c>
      <c r="M17" s="35">
        <v>40</v>
      </c>
      <c r="N17" s="59">
        <v>2.0413058233351874E-4</v>
      </c>
      <c r="O17" s="35">
        <v>2211</v>
      </c>
      <c r="P17" s="59">
        <v>1.1283317938485249E-2</v>
      </c>
      <c r="Q17" s="35">
        <v>9055</v>
      </c>
      <c r="R17" s="54">
        <v>4.6210060575750306E-2</v>
      </c>
      <c r="S17" s="37">
        <v>24596</v>
      </c>
      <c r="T17" s="59">
        <v>0.12551989507688069</v>
      </c>
    </row>
    <row r="18" spans="1:20" x14ac:dyDescent="0.2">
      <c r="A18" s="63" t="s">
        <v>249</v>
      </c>
      <c r="C18" s="35">
        <v>200526</v>
      </c>
      <c r="D18" s="59">
        <v>1</v>
      </c>
      <c r="E18" s="35">
        <v>179632</v>
      </c>
      <c r="F18" s="59">
        <v>0.89580403538693232</v>
      </c>
      <c r="G18" s="35">
        <v>5160</v>
      </c>
      <c r="H18" s="59">
        <v>2.5732323987911792E-2</v>
      </c>
      <c r="I18" s="35">
        <v>830</v>
      </c>
      <c r="J18" s="59">
        <v>4.1391141298385246E-3</v>
      </c>
      <c r="K18" s="35">
        <v>1185</v>
      </c>
      <c r="L18" s="59">
        <v>5.9094581251309059E-3</v>
      </c>
      <c r="M18" s="35">
        <v>30</v>
      </c>
      <c r="N18" s="59">
        <v>1.4960653481344065E-4</v>
      </c>
      <c r="O18" s="35">
        <v>3120</v>
      </c>
      <c r="P18" s="59">
        <v>1.5559079620597828E-2</v>
      </c>
      <c r="Q18" s="35">
        <v>10569</v>
      </c>
      <c r="R18" s="54">
        <v>5.2706382214775138E-2</v>
      </c>
      <c r="S18" s="37">
        <v>20894</v>
      </c>
      <c r="T18" s="59">
        <v>0.10419596461306763</v>
      </c>
    </row>
    <row r="19" spans="1:20" x14ac:dyDescent="0.2">
      <c r="A19" s="63" t="s">
        <v>250</v>
      </c>
      <c r="C19" s="35">
        <v>243159</v>
      </c>
      <c r="D19" s="59">
        <v>1</v>
      </c>
      <c r="E19" s="35">
        <v>163153</v>
      </c>
      <c r="F19" s="59">
        <v>0.67097249125058089</v>
      </c>
      <c r="G19" s="35">
        <v>32018</v>
      </c>
      <c r="H19" s="59">
        <v>0.13167515905230734</v>
      </c>
      <c r="I19" s="35">
        <v>768</v>
      </c>
      <c r="J19" s="59">
        <v>3.1584272019542768E-3</v>
      </c>
      <c r="K19" s="35">
        <v>26117</v>
      </c>
      <c r="L19" s="59">
        <v>0.10740708754354147</v>
      </c>
      <c r="M19" s="35">
        <v>168</v>
      </c>
      <c r="N19" s="59">
        <v>6.9090595042749811E-4</v>
      </c>
      <c r="O19" s="35">
        <v>4927</v>
      </c>
      <c r="P19" s="59">
        <v>2.0262462010454067E-2</v>
      </c>
      <c r="Q19" s="35">
        <v>16008</v>
      </c>
      <c r="R19" s="54">
        <v>6.583346699073446E-2</v>
      </c>
      <c r="S19" s="37">
        <v>80006</v>
      </c>
      <c r="T19" s="59">
        <v>0.32902750874941911</v>
      </c>
    </row>
    <row r="20" spans="1:20" x14ac:dyDescent="0.2">
      <c r="A20" s="63" t="s">
        <v>251</v>
      </c>
      <c r="C20" s="35">
        <v>204186</v>
      </c>
      <c r="D20" s="59">
        <v>0.99999999999999989</v>
      </c>
      <c r="E20" s="35">
        <v>173537</v>
      </c>
      <c r="F20" s="59">
        <v>0.84989666284662024</v>
      </c>
      <c r="G20" s="35">
        <v>13815</v>
      </c>
      <c r="H20" s="59">
        <v>6.7658899238929218E-2</v>
      </c>
      <c r="I20" s="35">
        <v>1059</v>
      </c>
      <c r="J20" s="59">
        <v>5.1864476506714467E-3</v>
      </c>
      <c r="K20" s="35">
        <v>2974</v>
      </c>
      <c r="L20" s="59">
        <v>1.4565151381583458E-2</v>
      </c>
      <c r="M20" s="35">
        <v>36</v>
      </c>
      <c r="N20" s="59">
        <v>1.7630983515030415E-4</v>
      </c>
      <c r="O20" s="35">
        <v>3267</v>
      </c>
      <c r="P20" s="59">
        <v>1.6000117539890099E-2</v>
      </c>
      <c r="Q20" s="35">
        <v>9498</v>
      </c>
      <c r="R20" s="54">
        <v>4.6516411507155242E-2</v>
      </c>
      <c r="S20" s="37">
        <v>30649</v>
      </c>
      <c r="T20" s="59">
        <v>0.15010333715337976</v>
      </c>
    </row>
    <row r="21" spans="1:20" x14ac:dyDescent="0.2">
      <c r="A21" s="63" t="s">
        <v>252</v>
      </c>
      <c r="C21" s="35">
        <v>204328</v>
      </c>
      <c r="D21" s="59">
        <v>1</v>
      </c>
      <c r="E21" s="35">
        <v>159977</v>
      </c>
      <c r="F21" s="59">
        <v>0.78294213225793818</v>
      </c>
      <c r="G21" s="35">
        <v>21414</v>
      </c>
      <c r="H21" s="59">
        <v>0.10480208292549234</v>
      </c>
      <c r="I21" s="35">
        <v>957</v>
      </c>
      <c r="J21" s="59">
        <v>4.6836459026663013E-3</v>
      </c>
      <c r="K21" s="35">
        <v>5699</v>
      </c>
      <c r="L21" s="59">
        <v>2.7891429466348223E-2</v>
      </c>
      <c r="M21" s="35">
        <v>62</v>
      </c>
      <c r="N21" s="59">
        <v>3.0343369484358483E-4</v>
      </c>
      <c r="O21" s="35">
        <v>4656</v>
      </c>
      <c r="P21" s="59">
        <v>2.2786891664382757E-2</v>
      </c>
      <c r="Q21" s="35">
        <v>11563</v>
      </c>
      <c r="R21" s="54">
        <v>5.6590384088328567E-2</v>
      </c>
      <c r="S21" s="37">
        <v>44351</v>
      </c>
      <c r="T21" s="59">
        <v>0.21705786774206179</v>
      </c>
    </row>
    <row r="22" spans="1:20" x14ac:dyDescent="0.2">
      <c r="A22" s="63" t="s">
        <v>253</v>
      </c>
      <c r="C22" s="35">
        <v>207567</v>
      </c>
      <c r="D22" s="59">
        <v>0.99999999999999989</v>
      </c>
      <c r="E22" s="35">
        <v>168455</v>
      </c>
      <c r="F22" s="59">
        <v>0.81156927642640686</v>
      </c>
      <c r="G22" s="35">
        <v>18090</v>
      </c>
      <c r="H22" s="59">
        <v>8.7152582057841571E-2</v>
      </c>
      <c r="I22" s="35">
        <v>1287</v>
      </c>
      <c r="J22" s="59">
        <v>6.2004075792394748E-3</v>
      </c>
      <c r="K22" s="35">
        <v>3115</v>
      </c>
      <c r="L22" s="59">
        <v>1.5007202493652652E-2</v>
      </c>
      <c r="M22" s="35">
        <v>99</v>
      </c>
      <c r="N22" s="59">
        <v>4.7695442917226725E-4</v>
      </c>
      <c r="O22" s="35">
        <v>5476</v>
      </c>
      <c r="P22" s="59">
        <v>2.6381842971185208E-2</v>
      </c>
      <c r="Q22" s="35">
        <v>11045</v>
      </c>
      <c r="R22" s="54">
        <v>5.3211734042501936E-2</v>
      </c>
      <c r="S22" s="37">
        <v>39112</v>
      </c>
      <c r="T22" s="59">
        <v>0.18843072357359311</v>
      </c>
    </row>
    <row r="23" spans="1:20" x14ac:dyDescent="0.2">
      <c r="A23" s="63" t="s">
        <v>254</v>
      </c>
      <c r="C23" s="35">
        <v>213082</v>
      </c>
      <c r="D23" s="59">
        <v>0.99999999999999989</v>
      </c>
      <c r="E23" s="35">
        <v>195041</v>
      </c>
      <c r="F23" s="59">
        <v>0.91533306426633876</v>
      </c>
      <c r="G23" s="35">
        <v>2027</v>
      </c>
      <c r="H23" s="59">
        <v>9.5127697318403252E-3</v>
      </c>
      <c r="I23" s="35">
        <v>693</v>
      </c>
      <c r="J23" s="59">
        <v>3.2522690795092971E-3</v>
      </c>
      <c r="K23" s="35">
        <v>3718</v>
      </c>
      <c r="L23" s="59">
        <v>1.744868172816099E-2</v>
      </c>
      <c r="M23" s="35">
        <v>103</v>
      </c>
      <c r="N23" s="59">
        <v>4.8338198440037167E-4</v>
      </c>
      <c r="O23" s="35">
        <v>1613</v>
      </c>
      <c r="P23" s="59">
        <v>7.5698557362893154E-3</v>
      </c>
      <c r="Q23" s="35">
        <v>9887</v>
      </c>
      <c r="R23" s="54">
        <v>4.6399977473460918E-2</v>
      </c>
      <c r="S23" s="37">
        <v>18041</v>
      </c>
      <c r="T23" s="59">
        <v>8.4666935733661214E-2</v>
      </c>
    </row>
    <row r="24" spans="1:20" x14ac:dyDescent="0.2">
      <c r="A24" s="63" t="s">
        <v>255</v>
      </c>
      <c r="C24" s="35">
        <v>215527</v>
      </c>
      <c r="D24" s="59">
        <v>1.0000000000000002</v>
      </c>
      <c r="E24" s="35">
        <v>153853</v>
      </c>
      <c r="F24" s="59">
        <v>0.71384559707136463</v>
      </c>
      <c r="G24" s="35">
        <v>26529</v>
      </c>
      <c r="H24" s="59">
        <v>0.12308898653068989</v>
      </c>
      <c r="I24" s="35">
        <v>1206</v>
      </c>
      <c r="J24" s="59">
        <v>5.5955866318373104E-3</v>
      </c>
      <c r="K24" s="35">
        <v>13189</v>
      </c>
      <c r="L24" s="59">
        <v>6.1194189127116327E-2</v>
      </c>
      <c r="M24" s="35">
        <v>110</v>
      </c>
      <c r="N24" s="59">
        <v>5.1037689013441474E-4</v>
      </c>
      <c r="O24" s="35">
        <v>6345</v>
      </c>
      <c r="P24" s="59">
        <v>2.9439466980935105E-2</v>
      </c>
      <c r="Q24" s="35">
        <v>14295</v>
      </c>
      <c r="R24" s="54">
        <v>6.6325796767922343E-2</v>
      </c>
      <c r="S24" s="37">
        <v>61674</v>
      </c>
      <c r="T24" s="59">
        <v>0.28615440292863537</v>
      </c>
    </row>
    <row r="25" spans="1:20" x14ac:dyDescent="0.2">
      <c r="A25" s="63" t="s">
        <v>256</v>
      </c>
      <c r="C25" s="35">
        <v>213683</v>
      </c>
      <c r="D25" s="59">
        <v>0.99999999999999989</v>
      </c>
      <c r="E25" s="35">
        <v>188401</v>
      </c>
      <c r="F25" s="59">
        <v>0.88168455141494639</v>
      </c>
      <c r="G25" s="35">
        <v>7442</v>
      </c>
      <c r="H25" s="59">
        <v>3.4827290893519838E-2</v>
      </c>
      <c r="I25" s="35">
        <v>861</v>
      </c>
      <c r="J25" s="59">
        <v>4.0293331710992454E-3</v>
      </c>
      <c r="K25" s="35">
        <v>3768</v>
      </c>
      <c r="L25" s="59">
        <v>1.7633597431709589E-2</v>
      </c>
      <c r="M25" s="35">
        <v>54</v>
      </c>
      <c r="N25" s="59">
        <v>2.5271079121876798E-4</v>
      </c>
      <c r="O25" s="35">
        <v>2797</v>
      </c>
      <c r="P25" s="59">
        <v>1.308948301923878E-2</v>
      </c>
      <c r="Q25" s="35">
        <v>10360</v>
      </c>
      <c r="R25" s="54">
        <v>4.8483033278267341E-2</v>
      </c>
      <c r="S25" s="37">
        <v>25282</v>
      </c>
      <c r="T25" s="59">
        <v>0.11831544858505356</v>
      </c>
    </row>
    <row r="26" spans="1:20" x14ac:dyDescent="0.2">
      <c r="A26" s="63" t="s">
        <v>257</v>
      </c>
      <c r="C26" s="35">
        <v>206658</v>
      </c>
      <c r="D26" s="59">
        <v>0.99999999999999989</v>
      </c>
      <c r="E26" s="35">
        <v>191241</v>
      </c>
      <c r="F26" s="59">
        <v>0.92539848445257378</v>
      </c>
      <c r="G26" s="35">
        <v>3398</v>
      </c>
      <c r="H26" s="59">
        <v>1.6442625013307011E-2</v>
      </c>
      <c r="I26" s="35">
        <v>829</v>
      </c>
      <c r="J26" s="59">
        <v>4.0114585450357594E-3</v>
      </c>
      <c r="K26" s="35">
        <v>995</v>
      </c>
      <c r="L26" s="59">
        <v>4.8147180365628239E-3</v>
      </c>
      <c r="M26" s="35">
        <v>45</v>
      </c>
      <c r="N26" s="59">
        <v>2.1775106698022819E-4</v>
      </c>
      <c r="O26" s="35">
        <v>1902</v>
      </c>
      <c r="P26" s="59">
        <v>9.2036117643643119E-3</v>
      </c>
      <c r="Q26" s="35">
        <v>8248</v>
      </c>
      <c r="R26" s="54">
        <v>3.9911351121176046E-2</v>
      </c>
      <c r="S26" s="37">
        <v>15417</v>
      </c>
      <c r="T26" s="59">
        <v>7.4601515547426181E-2</v>
      </c>
    </row>
    <row r="27" spans="1:20" x14ac:dyDescent="0.2">
      <c r="A27" s="63" t="s">
        <v>258</v>
      </c>
      <c r="C27" s="35">
        <v>212280</v>
      </c>
      <c r="D27" s="59">
        <v>1</v>
      </c>
      <c r="E27" s="35">
        <v>171587</v>
      </c>
      <c r="F27" s="59">
        <v>0.80830506877708685</v>
      </c>
      <c r="G27" s="35">
        <v>12347</v>
      </c>
      <c r="H27" s="59">
        <v>5.8163745995854534E-2</v>
      </c>
      <c r="I27" s="35">
        <v>1542</v>
      </c>
      <c r="J27" s="59">
        <v>7.2639909553420014E-3</v>
      </c>
      <c r="K27" s="35">
        <v>6965</v>
      </c>
      <c r="L27" s="59">
        <v>3.2810439042773698E-2</v>
      </c>
      <c r="M27" s="35">
        <v>70</v>
      </c>
      <c r="N27" s="59">
        <v>3.2975315620878084E-4</v>
      </c>
      <c r="O27" s="35">
        <v>8077</v>
      </c>
      <c r="P27" s="59">
        <v>3.8048803467118898E-2</v>
      </c>
      <c r="Q27" s="35">
        <v>11692</v>
      </c>
      <c r="R27" s="54">
        <v>5.5078198605615226E-2</v>
      </c>
      <c r="S27" s="37">
        <v>40693</v>
      </c>
      <c r="T27" s="59">
        <v>0.19169493122291315</v>
      </c>
    </row>
    <row r="28" spans="1:20" x14ac:dyDescent="0.2">
      <c r="A28" s="63" t="s">
        <v>259</v>
      </c>
      <c r="C28" s="35">
        <v>175918</v>
      </c>
      <c r="D28" s="59">
        <v>1</v>
      </c>
      <c r="E28" s="35">
        <v>110852</v>
      </c>
      <c r="F28" s="59">
        <v>0.63013449448038295</v>
      </c>
      <c r="G28" s="35">
        <v>51088</v>
      </c>
      <c r="H28" s="59">
        <v>0.2904080310144499</v>
      </c>
      <c r="I28" s="35">
        <v>933</v>
      </c>
      <c r="J28" s="59">
        <v>5.3036073625211747E-3</v>
      </c>
      <c r="K28" s="35">
        <v>1136</v>
      </c>
      <c r="L28" s="59">
        <v>6.4575540876999514E-3</v>
      </c>
      <c r="M28" s="35">
        <v>36</v>
      </c>
      <c r="N28" s="59">
        <v>2.046407985538717E-4</v>
      </c>
      <c r="O28" s="35">
        <v>2421</v>
      </c>
      <c r="P28" s="59">
        <v>1.3762093702747872E-2</v>
      </c>
      <c r="Q28" s="35">
        <v>9452</v>
      </c>
      <c r="R28" s="54">
        <v>5.3729578553644311E-2</v>
      </c>
      <c r="S28" s="37">
        <v>65066</v>
      </c>
      <c r="T28" s="59">
        <v>0.36986550551961711</v>
      </c>
    </row>
    <row r="29" spans="1:20" x14ac:dyDescent="0.2">
      <c r="A29" s="63" t="s">
        <v>260</v>
      </c>
      <c r="C29" s="35">
        <v>214199</v>
      </c>
      <c r="D29" s="59">
        <v>1.0000000000000002</v>
      </c>
      <c r="E29" s="35">
        <v>177891</v>
      </c>
      <c r="F29" s="59">
        <v>0.83049407326831592</v>
      </c>
      <c r="G29" s="35">
        <v>8082</v>
      </c>
      <c r="H29" s="59">
        <v>3.7731268586688078E-2</v>
      </c>
      <c r="I29" s="35">
        <v>1155</v>
      </c>
      <c r="J29" s="59">
        <v>5.392182036330702E-3</v>
      </c>
      <c r="K29" s="35">
        <v>4391</v>
      </c>
      <c r="L29" s="59">
        <v>2.049962884980789E-2</v>
      </c>
      <c r="M29" s="35">
        <v>59</v>
      </c>
      <c r="N29" s="59">
        <v>2.7544479666104883E-4</v>
      </c>
      <c r="O29" s="35">
        <v>9998</v>
      </c>
      <c r="P29" s="59">
        <v>4.6676221644358751E-2</v>
      </c>
      <c r="Q29" s="35">
        <v>12623</v>
      </c>
      <c r="R29" s="54">
        <v>5.8931180817837617E-2</v>
      </c>
      <c r="S29" s="37">
        <v>36308</v>
      </c>
      <c r="T29" s="59">
        <v>0.16950592673168408</v>
      </c>
    </row>
    <row r="30" spans="1:20" x14ac:dyDescent="0.2">
      <c r="A30" s="63" t="s">
        <v>261</v>
      </c>
      <c r="C30" s="35">
        <v>225476</v>
      </c>
      <c r="D30" s="59">
        <v>1</v>
      </c>
      <c r="E30" s="35">
        <v>164512</v>
      </c>
      <c r="F30" s="59">
        <v>0.72962089091521931</v>
      </c>
      <c r="G30" s="35">
        <v>27431</v>
      </c>
      <c r="H30" s="59">
        <v>0.12165818091504195</v>
      </c>
      <c r="I30" s="35">
        <v>1382</v>
      </c>
      <c r="J30" s="59">
        <v>6.1292554418208587E-3</v>
      </c>
      <c r="K30" s="35">
        <v>6228</v>
      </c>
      <c r="L30" s="59">
        <v>2.7621565044616721E-2</v>
      </c>
      <c r="M30" s="35">
        <v>87</v>
      </c>
      <c r="N30" s="59">
        <v>3.8585037875427981E-4</v>
      </c>
      <c r="O30" s="35">
        <v>12304</v>
      </c>
      <c r="P30" s="59">
        <v>5.4569000691869644E-2</v>
      </c>
      <c r="Q30" s="35">
        <v>13532</v>
      </c>
      <c r="R30" s="54">
        <v>6.0015256612677183E-2</v>
      </c>
      <c r="S30" s="37">
        <v>60964</v>
      </c>
      <c r="T30" s="59">
        <v>0.27037910908478063</v>
      </c>
    </row>
    <row r="31" spans="1:20" x14ac:dyDescent="0.2">
      <c r="A31" s="63" t="s">
        <v>262</v>
      </c>
      <c r="C31" s="35">
        <v>226068</v>
      </c>
      <c r="D31" s="59">
        <v>1.0000000000000002</v>
      </c>
      <c r="E31" s="35">
        <v>194461</v>
      </c>
      <c r="F31" s="59">
        <v>0.86018808500097321</v>
      </c>
      <c r="G31" s="35">
        <v>3876</v>
      </c>
      <c r="H31" s="59">
        <v>1.7145283719942672E-2</v>
      </c>
      <c r="I31" s="35">
        <v>1082</v>
      </c>
      <c r="J31" s="59">
        <v>4.7861705327600541E-3</v>
      </c>
      <c r="K31" s="35">
        <v>6193</v>
      </c>
      <c r="L31" s="59">
        <v>2.7394412300723675E-2</v>
      </c>
      <c r="M31" s="35">
        <v>65</v>
      </c>
      <c r="N31" s="59">
        <v>2.8752410779057626E-4</v>
      </c>
      <c r="O31" s="35">
        <v>8358</v>
      </c>
      <c r="P31" s="59">
        <v>3.6971176814055949E-2</v>
      </c>
      <c r="Q31" s="35">
        <v>12033</v>
      </c>
      <c r="R31" s="54">
        <v>5.3227347523753916E-2</v>
      </c>
      <c r="S31" s="37">
        <v>31607</v>
      </c>
      <c r="T31" s="59">
        <v>0.13981191499902684</v>
      </c>
    </row>
    <row r="32" spans="1:20" x14ac:dyDescent="0.2">
      <c r="A32" s="63" t="s">
        <v>263</v>
      </c>
      <c r="C32" s="35">
        <v>195335</v>
      </c>
      <c r="D32" s="59">
        <v>1</v>
      </c>
      <c r="E32" s="35">
        <v>179640</v>
      </c>
      <c r="F32" s="59">
        <v>0.91965085622136333</v>
      </c>
      <c r="G32" s="35">
        <v>2352</v>
      </c>
      <c r="H32" s="59">
        <v>1.204085289374664E-2</v>
      </c>
      <c r="I32" s="35">
        <v>815</v>
      </c>
      <c r="J32" s="59">
        <v>4.1723193488110173E-3</v>
      </c>
      <c r="K32" s="35">
        <v>896</v>
      </c>
      <c r="L32" s="59">
        <v>4.5869915785701487E-3</v>
      </c>
      <c r="M32" s="35">
        <v>25</v>
      </c>
      <c r="N32" s="59">
        <v>1.2798525609849745E-4</v>
      </c>
      <c r="O32" s="35">
        <v>2422</v>
      </c>
      <c r="P32" s="59">
        <v>1.2399211610822433E-2</v>
      </c>
      <c r="Q32" s="35">
        <v>9185</v>
      </c>
      <c r="R32" s="54">
        <v>4.7021783090587965E-2</v>
      </c>
      <c r="S32" s="37">
        <v>15695</v>
      </c>
      <c r="T32" s="59">
        <v>8.0349143778636695E-2</v>
      </c>
    </row>
    <row r="33" spans="1:20" x14ac:dyDescent="0.2">
      <c r="A33" s="63" t="s">
        <v>264</v>
      </c>
      <c r="C33" s="35">
        <v>202924</v>
      </c>
      <c r="D33" s="59">
        <v>1</v>
      </c>
      <c r="E33" s="35">
        <v>158764</v>
      </c>
      <c r="F33" s="59">
        <v>0.78238158128166213</v>
      </c>
      <c r="G33" s="35">
        <v>26017</v>
      </c>
      <c r="H33" s="59">
        <v>0.12821056158956062</v>
      </c>
      <c r="I33" s="35">
        <v>851</v>
      </c>
      <c r="J33" s="59">
        <v>4.1936882773846362E-3</v>
      </c>
      <c r="K33" s="35">
        <v>2258</v>
      </c>
      <c r="L33" s="59">
        <v>1.1127318602038201E-2</v>
      </c>
      <c r="M33" s="35">
        <v>64</v>
      </c>
      <c r="N33" s="59">
        <v>3.1538901263527234E-4</v>
      </c>
      <c r="O33" s="35">
        <v>4546</v>
      </c>
      <c r="P33" s="59">
        <v>2.2402475803749187E-2</v>
      </c>
      <c r="Q33" s="35">
        <v>10424</v>
      </c>
      <c r="R33" s="54">
        <v>5.1368985432969978E-2</v>
      </c>
      <c r="S33" s="37">
        <v>44160</v>
      </c>
      <c r="T33" s="59">
        <v>0.2176184187183379</v>
      </c>
    </row>
    <row r="34" spans="1:20" x14ac:dyDescent="0.2">
      <c r="A34" s="63" t="s">
        <v>265</v>
      </c>
      <c r="C34" s="35">
        <v>193451</v>
      </c>
      <c r="D34" s="59">
        <v>1</v>
      </c>
      <c r="E34" s="35">
        <v>172198</v>
      </c>
      <c r="F34" s="59">
        <v>0.89013755421269469</v>
      </c>
      <c r="G34" s="35">
        <v>6669</v>
      </c>
      <c r="H34" s="59">
        <v>3.44738460902244E-2</v>
      </c>
      <c r="I34" s="35">
        <v>2323</v>
      </c>
      <c r="J34" s="59">
        <v>1.200820879705972E-2</v>
      </c>
      <c r="K34" s="35">
        <v>1586</v>
      </c>
      <c r="L34" s="59">
        <v>8.1984585243808517E-3</v>
      </c>
      <c r="M34" s="35">
        <v>55</v>
      </c>
      <c r="N34" s="59">
        <v>2.8430972184170669E-4</v>
      </c>
      <c r="O34" s="35">
        <v>2319</v>
      </c>
      <c r="P34" s="59">
        <v>1.1987531726380323E-2</v>
      </c>
      <c r="Q34" s="35">
        <v>8301</v>
      </c>
      <c r="R34" s="54">
        <v>4.2910090927418314E-2</v>
      </c>
      <c r="S34" s="37">
        <v>21253</v>
      </c>
      <c r="T34" s="59">
        <v>0.10986244578730531</v>
      </c>
    </row>
    <row r="35" spans="1:20" x14ac:dyDescent="0.2">
      <c r="A35" s="63" t="s">
        <v>266</v>
      </c>
      <c r="C35" s="35">
        <v>195673</v>
      </c>
      <c r="D35" s="59">
        <v>1</v>
      </c>
      <c r="E35" s="35">
        <v>160224</v>
      </c>
      <c r="F35" s="59">
        <v>0.81883550617612033</v>
      </c>
      <c r="G35" s="35">
        <v>17895</v>
      </c>
      <c r="H35" s="59">
        <v>9.1453598605837294E-2</v>
      </c>
      <c r="I35" s="35">
        <v>1602</v>
      </c>
      <c r="J35" s="59">
        <v>8.1871285256524921E-3</v>
      </c>
      <c r="K35" s="35">
        <v>1084</v>
      </c>
      <c r="L35" s="59">
        <v>5.5398547576824596E-3</v>
      </c>
      <c r="M35" s="35">
        <v>43</v>
      </c>
      <c r="N35" s="59">
        <v>2.1975438614423043E-4</v>
      </c>
      <c r="O35" s="35">
        <v>4191</v>
      </c>
      <c r="P35" s="59">
        <v>2.1418386798383017E-2</v>
      </c>
      <c r="Q35" s="35">
        <v>10634</v>
      </c>
      <c r="R35" s="54">
        <v>5.4345770750180149E-2</v>
      </c>
      <c r="S35" s="37">
        <v>35449</v>
      </c>
      <c r="T35" s="59">
        <v>0.18116449382387964</v>
      </c>
    </row>
    <row r="36" spans="1:20" x14ac:dyDescent="0.2">
      <c r="A36" s="63" t="s">
        <v>267</v>
      </c>
      <c r="C36" s="35">
        <v>204742</v>
      </c>
      <c r="D36" s="59">
        <v>0.99999999999999989</v>
      </c>
      <c r="E36" s="35">
        <v>190367</v>
      </c>
      <c r="F36" s="59">
        <v>0.92978968653231875</v>
      </c>
      <c r="G36" s="35">
        <v>1924</v>
      </c>
      <c r="H36" s="59">
        <v>9.3971925643004366E-3</v>
      </c>
      <c r="I36" s="35">
        <v>1959</v>
      </c>
      <c r="J36" s="59">
        <v>9.5681394144826164E-3</v>
      </c>
      <c r="K36" s="35">
        <v>778</v>
      </c>
      <c r="L36" s="59">
        <v>3.7999042697638981E-3</v>
      </c>
      <c r="M36" s="35">
        <v>33</v>
      </c>
      <c r="N36" s="59">
        <v>1.6117845874319875E-4</v>
      </c>
      <c r="O36" s="35">
        <v>1522</v>
      </c>
      <c r="P36" s="59">
        <v>7.4337458850651066E-3</v>
      </c>
      <c r="Q36" s="35">
        <v>8159</v>
      </c>
      <c r="R36" s="54">
        <v>3.985015287532602E-2</v>
      </c>
      <c r="S36" s="37">
        <v>14375</v>
      </c>
      <c r="T36" s="59">
        <v>7.0210313467681279E-2</v>
      </c>
    </row>
    <row r="37" spans="1:20" x14ac:dyDescent="0.2">
      <c r="A37" s="63" t="s">
        <v>268</v>
      </c>
      <c r="C37" s="35">
        <v>196947</v>
      </c>
      <c r="D37" s="59">
        <v>1</v>
      </c>
      <c r="E37" s="35">
        <v>184048</v>
      </c>
      <c r="F37" s="59">
        <v>0.93450522221714472</v>
      </c>
      <c r="G37" s="35">
        <v>1132</v>
      </c>
      <c r="H37" s="59">
        <v>5.7477392394908273E-3</v>
      </c>
      <c r="I37" s="35">
        <v>993</v>
      </c>
      <c r="J37" s="59">
        <v>5.0419656049597097E-3</v>
      </c>
      <c r="K37" s="35">
        <v>1820</v>
      </c>
      <c r="L37" s="59">
        <v>9.2410648550117543E-3</v>
      </c>
      <c r="M37" s="35">
        <v>68</v>
      </c>
      <c r="N37" s="59">
        <v>3.4527055502241719E-4</v>
      </c>
      <c r="O37" s="35">
        <v>1174</v>
      </c>
      <c r="P37" s="59">
        <v>5.9609945822987906E-3</v>
      </c>
      <c r="Q37" s="35">
        <v>7712</v>
      </c>
      <c r="R37" s="54">
        <v>3.9157742946071786E-2</v>
      </c>
      <c r="S37" s="37">
        <v>12899</v>
      </c>
      <c r="T37" s="59">
        <v>6.5494777782855285E-2</v>
      </c>
    </row>
    <row r="38" spans="1:20" x14ac:dyDescent="0.2">
      <c r="A38" s="63" t="s">
        <v>269</v>
      </c>
      <c r="C38" s="35">
        <v>209210</v>
      </c>
      <c r="D38" s="59">
        <v>1</v>
      </c>
      <c r="E38" s="35">
        <v>184932</v>
      </c>
      <c r="F38" s="59">
        <v>0.88395392189665889</v>
      </c>
      <c r="G38" s="35">
        <v>3351</v>
      </c>
      <c r="H38" s="59">
        <v>1.6017398785908896E-2</v>
      </c>
      <c r="I38" s="35">
        <v>8048</v>
      </c>
      <c r="J38" s="59">
        <v>3.8468524449118108E-2</v>
      </c>
      <c r="K38" s="35">
        <v>1193</v>
      </c>
      <c r="L38" s="59">
        <v>5.7024042827780695E-3</v>
      </c>
      <c r="M38" s="35">
        <v>117</v>
      </c>
      <c r="N38" s="59">
        <v>5.5924668992877969E-4</v>
      </c>
      <c r="O38" s="35">
        <v>1427</v>
      </c>
      <c r="P38" s="59">
        <v>6.8208976626356289E-3</v>
      </c>
      <c r="Q38" s="35">
        <v>10142</v>
      </c>
      <c r="R38" s="54">
        <v>4.8477606232971655E-2</v>
      </c>
      <c r="S38" s="37">
        <v>24278</v>
      </c>
      <c r="T38" s="59">
        <v>0.11604607810334114</v>
      </c>
    </row>
    <row r="39" spans="1:20" x14ac:dyDescent="0.2">
      <c r="A39" s="63" t="s">
        <v>270</v>
      </c>
      <c r="C39" s="35">
        <v>202739</v>
      </c>
      <c r="D39" s="59">
        <v>1</v>
      </c>
      <c r="E39" s="35">
        <v>185491</v>
      </c>
      <c r="F39" s="59">
        <v>0.91492510074529321</v>
      </c>
      <c r="G39" s="35">
        <v>2415</v>
      </c>
      <c r="H39" s="59">
        <v>1.1911866981685813E-2</v>
      </c>
      <c r="I39" s="35">
        <v>4072</v>
      </c>
      <c r="J39" s="59">
        <v>2.0084936790652021E-2</v>
      </c>
      <c r="K39" s="35">
        <v>1544</v>
      </c>
      <c r="L39" s="59">
        <v>7.6157029481254222E-3</v>
      </c>
      <c r="M39" s="35">
        <v>49</v>
      </c>
      <c r="N39" s="59">
        <v>2.4169005470087157E-4</v>
      </c>
      <c r="O39" s="35">
        <v>993</v>
      </c>
      <c r="P39" s="59">
        <v>4.8979229452646017E-3</v>
      </c>
      <c r="Q39" s="35">
        <v>8175</v>
      </c>
      <c r="R39" s="54">
        <v>4.0322779534278062E-2</v>
      </c>
      <c r="S39" s="37">
        <v>17248</v>
      </c>
      <c r="T39" s="59">
        <v>8.5074899254706793E-2</v>
      </c>
    </row>
    <row r="40" spans="1:20" x14ac:dyDescent="0.2">
      <c r="C40" s="15"/>
      <c r="D40" s="12"/>
      <c r="E40" s="15"/>
      <c r="F40" s="12"/>
      <c r="G40" s="15"/>
      <c r="H40" s="12"/>
      <c r="I40" s="15"/>
      <c r="J40" s="12"/>
      <c r="K40" s="15"/>
      <c r="L40" s="12"/>
      <c r="M40" s="15"/>
      <c r="N40" s="12"/>
      <c r="O40" s="15"/>
      <c r="P40" s="12"/>
      <c r="Q40" s="15"/>
      <c r="R40" s="22"/>
    </row>
    <row r="41" spans="1:20" x14ac:dyDescent="0.2">
      <c r="A41" s="72" t="s">
        <v>272</v>
      </c>
      <c r="B41" s="5"/>
      <c r="C41" s="15">
        <f>SUM(C2:C39)</f>
        <v>7914602</v>
      </c>
      <c r="D41" s="12">
        <f>F41+H41+J41+L41+N41+P41+R41</f>
        <v>1</v>
      </c>
      <c r="E41" s="15">
        <f>SUM(E2:E39)</f>
        <v>6021926</v>
      </c>
      <c r="F41" s="12">
        <f>E41/C41</f>
        <v>0.7608627698524828</v>
      </c>
      <c r="G41" s="15">
        <f>SUM(G2:G39)</f>
        <v>1031144</v>
      </c>
      <c r="H41" s="12">
        <f>G41/C41</f>
        <v>0.13028374642211951</v>
      </c>
      <c r="I41" s="15">
        <f>SUM(I2:I39)</f>
        <v>46287</v>
      </c>
      <c r="J41" s="12">
        <f>I41/C41</f>
        <v>5.848304185099895E-3</v>
      </c>
      <c r="K41" s="15">
        <f>SUM(K2:K39)</f>
        <v>260085</v>
      </c>
      <c r="L41" s="12">
        <f>K41/C41</f>
        <v>3.2861412361607063E-2</v>
      </c>
      <c r="M41" s="15">
        <f>SUM(M2:M39)</f>
        <v>2305</v>
      </c>
      <c r="N41" s="12">
        <f>M41/C41</f>
        <v>2.9123384852453732E-4</v>
      </c>
      <c r="O41" s="15">
        <f>SUM(O2:O39)</f>
        <v>154551</v>
      </c>
      <c r="P41" s="12">
        <f>O41/C41</f>
        <v>1.9527324305126145E-2</v>
      </c>
      <c r="Q41" s="15">
        <f>SUM(Q2:Q39)</f>
        <v>398304</v>
      </c>
      <c r="R41" s="12">
        <f>Q41/C41</f>
        <v>5.0325209025040049E-2</v>
      </c>
      <c r="S41" s="15">
        <f>SUM(S2:S39)</f>
        <v>1892676</v>
      </c>
      <c r="T41" s="59">
        <f t="shared" ref="T41" si="0">S41/$C41</f>
        <v>0.2391372301475172</v>
      </c>
    </row>
    <row r="42" spans="1:20" x14ac:dyDescent="0.2">
      <c r="A42" s="72"/>
      <c r="B42" s="5"/>
      <c r="C42" s="15"/>
      <c r="D42" s="12"/>
      <c r="E42" s="15"/>
      <c r="F42" s="12"/>
      <c r="G42" s="15"/>
      <c r="H42" s="12"/>
      <c r="I42" s="15"/>
      <c r="J42" s="12"/>
      <c r="K42" s="15"/>
      <c r="L42" s="12"/>
      <c r="M42" s="15"/>
      <c r="N42" s="12"/>
      <c r="O42" s="15"/>
      <c r="P42" s="12"/>
      <c r="Q42" s="15"/>
      <c r="R42" s="12"/>
      <c r="S42" s="15"/>
      <c r="T42" s="12"/>
    </row>
    <row r="43" spans="1:20" x14ac:dyDescent="0.2">
      <c r="A43" s="72"/>
      <c r="B43" s="5"/>
      <c r="C43" s="15"/>
      <c r="D43" s="12"/>
      <c r="E43" s="15"/>
      <c r="F43" s="12"/>
      <c r="G43" s="15"/>
      <c r="H43" s="12"/>
      <c r="I43" s="15"/>
      <c r="J43" s="12"/>
      <c r="K43" s="15"/>
      <c r="L43" s="12"/>
      <c r="M43" s="15"/>
      <c r="N43" s="12"/>
      <c r="O43" s="15"/>
      <c r="P43" s="12"/>
      <c r="Q43" s="15"/>
      <c r="R43" s="12"/>
      <c r="S43" s="15"/>
      <c r="T43" s="12"/>
    </row>
    <row r="44" spans="1:20" x14ac:dyDescent="0.2">
      <c r="A44" s="72" t="s">
        <v>161</v>
      </c>
      <c r="B44" s="5"/>
      <c r="C44" s="15"/>
      <c r="D44" s="12"/>
      <c r="E44" s="15"/>
      <c r="F44" s="15">
        <f>COUNTIF(F$2:F$39,("&gt;90%"))</f>
        <v>6</v>
      </c>
      <c r="G44" s="15"/>
      <c r="H44" s="15">
        <f>COUNTIF(H$2:H$39,("&gt;90%"))</f>
        <v>0</v>
      </c>
      <c r="I44" s="15"/>
      <c r="J44" s="15">
        <f>COUNTIF(J$2:J$39,("&gt;90%"))</f>
        <v>0</v>
      </c>
      <c r="K44" s="15"/>
      <c r="L44" s="15">
        <f>COUNTIF(L$2:L$39,("&gt;90%"))</f>
        <v>0</v>
      </c>
      <c r="M44" s="15"/>
      <c r="N44" s="15">
        <f>COUNTIF(N$2:N$39,("&gt;90%"))</f>
        <v>0</v>
      </c>
      <c r="O44" s="15"/>
      <c r="P44" s="15">
        <f>COUNTIF(P$2:P$39,("&gt;90%"))</f>
        <v>0</v>
      </c>
      <c r="Q44" s="15"/>
      <c r="R44" s="15">
        <f>COUNTIF(R$2:R$39,("&gt;90%"))</f>
        <v>0</v>
      </c>
      <c r="S44" s="15"/>
      <c r="T44" s="15">
        <f>COUNTIF(T$2:T$39,("&gt;90%"))</f>
        <v>0</v>
      </c>
    </row>
    <row r="45" spans="1:20" x14ac:dyDescent="0.2">
      <c r="A45" s="72" t="s">
        <v>162</v>
      </c>
      <c r="B45" s="5"/>
      <c r="C45" s="15"/>
      <c r="D45" s="12"/>
      <c r="E45" s="15"/>
      <c r="F45" s="15">
        <f>COUNTIF(F$2:F$39,("&gt;80%"))-(F44)</f>
        <v>14</v>
      </c>
      <c r="G45" s="15"/>
      <c r="H45" s="15">
        <f>COUNTIF(H$2:H$39,("&gt;80%"))-(H44)</f>
        <v>0</v>
      </c>
      <c r="I45" s="15"/>
      <c r="J45" s="15">
        <f>COUNTIF(J$2:J$39,("&gt;80%"))-(J44)</f>
        <v>0</v>
      </c>
      <c r="K45" s="15"/>
      <c r="L45" s="15">
        <f>COUNTIF(L$2:L$39,("&gt;80%"))-(L44)</f>
        <v>0</v>
      </c>
      <c r="M45" s="15"/>
      <c r="N45" s="15">
        <f>COUNTIF(N$2:N$39,("&gt;80%"))-(N44)</f>
        <v>0</v>
      </c>
      <c r="O45" s="15"/>
      <c r="P45" s="15">
        <f>COUNTIF(P$2:P$39,("&gt;80%"))-(P44)</f>
        <v>0</v>
      </c>
      <c r="Q45" s="15"/>
      <c r="R45" s="15">
        <f>COUNTIF(R$2:R$39,("&gt;80%"))-(R44)</f>
        <v>0</v>
      </c>
      <c r="S45" s="15"/>
      <c r="T45" s="15">
        <f>COUNTIF(T$2:T$39,("&gt;80%"))-(T44)</f>
        <v>0</v>
      </c>
    </row>
    <row r="46" spans="1:20" x14ac:dyDescent="0.2">
      <c r="A46" s="72" t="s">
        <v>163</v>
      </c>
      <c r="B46" s="5"/>
      <c r="C46" s="15"/>
      <c r="D46" s="12"/>
      <c r="E46" s="15"/>
      <c r="F46" s="15">
        <f>COUNTIF(F$2:F$39,("&gt;70%"))-(SUM(F44:F$45))</f>
        <v>8</v>
      </c>
      <c r="G46" s="15"/>
      <c r="H46" s="15">
        <f>COUNTIF(H$2:H$39,("&gt;70%"))-(SUM(H44:H$45))</f>
        <v>0</v>
      </c>
      <c r="I46" s="15"/>
      <c r="J46" s="15">
        <f>COUNTIF(J$2:J$39,("&gt;70%"))-(SUM(J44:J$45))</f>
        <v>0</v>
      </c>
      <c r="K46" s="15"/>
      <c r="L46" s="15">
        <f>COUNTIF(L$2:L$39,("&gt;70%"))-(SUM(L44:L$45))</f>
        <v>0</v>
      </c>
      <c r="M46" s="15"/>
      <c r="N46" s="15">
        <f>COUNTIF(N$2:N$39,("&gt;70%"))-(SUM(N44:N$45))</f>
        <v>0</v>
      </c>
      <c r="O46" s="15"/>
      <c r="P46" s="15">
        <f>COUNTIF(P$2:P$39,("&gt;70%"))-(SUM(P44:P$45))</f>
        <v>0</v>
      </c>
      <c r="Q46" s="15"/>
      <c r="R46" s="15">
        <f>COUNTIF(R$2:R$39,("&gt;70%"))-(SUM(R44:R$45))</f>
        <v>0</v>
      </c>
      <c r="S46" s="15"/>
      <c r="T46" s="15">
        <f>COUNTIF(T$2:T$39,("&gt;70%"))-(SUM(T44:T$45))</f>
        <v>0</v>
      </c>
    </row>
    <row r="47" spans="1:20" x14ac:dyDescent="0.2">
      <c r="A47" s="72" t="s">
        <v>164</v>
      </c>
      <c r="B47" s="5"/>
      <c r="C47" s="15"/>
      <c r="D47" s="12"/>
      <c r="E47" s="15"/>
      <c r="F47" s="15">
        <f>COUNTIF(F$2:F$39,("&gt;65%"))-(SUM(F$44:F46))</f>
        <v>3</v>
      </c>
      <c r="G47" s="15"/>
      <c r="H47" s="15">
        <f>COUNTIF(H$2:H$39,("&gt;65%"))-(SUM(H$44:H46))</f>
        <v>0</v>
      </c>
      <c r="I47" s="15"/>
      <c r="J47" s="15">
        <f>COUNTIF(J$2:J$39,("&gt;65%"))-(SUM(J$44:J46))</f>
        <v>0</v>
      </c>
      <c r="K47" s="15"/>
      <c r="L47" s="15">
        <f>COUNTIF(L$2:L$39,("&gt;65%"))-(SUM(L$44:L46))</f>
        <v>0</v>
      </c>
      <c r="M47" s="15"/>
      <c r="N47" s="15">
        <f>COUNTIF(N$2:N$39,("&gt;65%"))-(SUM(N$44:N46))</f>
        <v>0</v>
      </c>
      <c r="O47" s="15"/>
      <c r="P47" s="15">
        <f>COUNTIF(P$2:P$39,("&gt;65%"))-(SUM(P$44:P46))</f>
        <v>0</v>
      </c>
      <c r="Q47" s="15"/>
      <c r="R47" s="15">
        <f>COUNTIF(R$2:R$39,("&gt;65%"))-(SUM(R$44:R46))</f>
        <v>0</v>
      </c>
      <c r="S47" s="15"/>
      <c r="T47" s="15">
        <f>COUNTIF(T$2:T$39,("&gt;65%"))-(SUM(T$44:T46))</f>
        <v>1</v>
      </c>
    </row>
    <row r="48" spans="1:20" x14ac:dyDescent="0.2">
      <c r="A48" s="72" t="s">
        <v>165</v>
      </c>
      <c r="B48" s="5"/>
      <c r="C48" s="15"/>
      <c r="D48" s="12"/>
      <c r="E48" s="15"/>
      <c r="F48" s="15">
        <f>COUNTIF(F$2:F$39,("&gt;60%"))-(SUM(F$44:F47))</f>
        <v>1</v>
      </c>
      <c r="G48" s="15"/>
      <c r="H48" s="15">
        <f>COUNTIF(H$2:H$39,("&gt;60%"))-(SUM(H$44:H47))</f>
        <v>0</v>
      </c>
      <c r="I48" s="15"/>
      <c r="J48" s="15">
        <f>COUNTIF(J$2:J$39,("&gt;60%"))-(SUM(J$44:J47))</f>
        <v>0</v>
      </c>
      <c r="K48" s="15"/>
      <c r="L48" s="15">
        <f>COUNTIF(L$2:L$39,("&gt;60%"))-(SUM(L$44:L47))</f>
        <v>0</v>
      </c>
      <c r="M48" s="15"/>
      <c r="N48" s="15">
        <f>COUNTIF(N$2:N$39,("&gt;60%"))-(SUM(N$44:N47))</f>
        <v>0</v>
      </c>
      <c r="O48" s="15"/>
      <c r="P48" s="15">
        <f>COUNTIF(P$2:P$39,("&gt;60%"))-(SUM(P$44:P47))</f>
        <v>0</v>
      </c>
      <c r="Q48" s="15"/>
      <c r="R48" s="15">
        <f>COUNTIF(R$2:R$39,("&gt;60%"))-(SUM(R$44:R47))</f>
        <v>0</v>
      </c>
      <c r="S48" s="15"/>
      <c r="T48" s="15">
        <f>COUNTIF(T$2:T$39,("&gt;60%"))-(SUM(T$44:T47))</f>
        <v>1</v>
      </c>
    </row>
    <row r="49" spans="1:20" x14ac:dyDescent="0.2">
      <c r="A49" s="72" t="s">
        <v>166</v>
      </c>
      <c r="B49" s="5"/>
      <c r="C49" s="15"/>
      <c r="D49" s="12"/>
      <c r="E49" s="15"/>
      <c r="F49" s="15">
        <f>COUNTIF(F$2:F$39,("&gt;55%"))-(SUM(F$44:F48))</f>
        <v>0</v>
      </c>
      <c r="G49" s="15"/>
      <c r="H49" s="15">
        <f>COUNTIF(H$2:H$39,("&gt;55%"))-(SUM(H$44:H48))</f>
        <v>0</v>
      </c>
      <c r="I49" s="15"/>
      <c r="J49" s="15">
        <f>COUNTIF(J$2:J$39,("&gt;55%"))-(SUM(J$44:J48))</f>
        <v>0</v>
      </c>
      <c r="K49" s="15"/>
      <c r="L49" s="15">
        <f>COUNTIF(L$2:L$39,("&gt;55%"))-(SUM(L$44:L48))</f>
        <v>0</v>
      </c>
      <c r="M49" s="15"/>
      <c r="N49" s="15">
        <f>COUNTIF(N$2:N$39,("&gt;55%"))-(SUM(N$44:N48))</f>
        <v>0</v>
      </c>
      <c r="O49" s="15"/>
      <c r="P49" s="15">
        <f>COUNTIF(P$2:P$39,("&gt;55%"))-(SUM(P$44:P48))</f>
        <v>0</v>
      </c>
      <c r="Q49" s="15"/>
      <c r="R49" s="15">
        <f>COUNTIF(R$2:R$39,("&gt;55%"))-(SUM(R$44:R48))</f>
        <v>0</v>
      </c>
      <c r="S49" s="15"/>
      <c r="T49" s="15">
        <f>COUNTIF(T$2:T$39,("&gt;55%"))-(SUM(T$44:T48))</f>
        <v>2</v>
      </c>
    </row>
    <row r="50" spans="1:20" ht="13.5" thickBot="1" x14ac:dyDescent="0.25">
      <c r="A50" s="73" t="s">
        <v>167</v>
      </c>
      <c r="B50" s="31"/>
      <c r="C50" s="32"/>
      <c r="D50" s="33"/>
      <c r="E50" s="32"/>
      <c r="F50" s="32">
        <f>COUNTIF(F$2:F$39,("&gt;50%"))-(SUM(F$44:F49))</f>
        <v>1</v>
      </c>
      <c r="G50" s="32"/>
      <c r="H50" s="32">
        <f>COUNTIF(H$2:H$39,("&gt;50%"))-(SUM(H$44:H49))</f>
        <v>1</v>
      </c>
      <c r="I50" s="32"/>
      <c r="J50" s="32">
        <f>COUNTIF(J$2:J$39,("&gt;50%"))-(SUM(J$44:J49))</f>
        <v>0</v>
      </c>
      <c r="K50" s="32"/>
      <c r="L50" s="32">
        <f>COUNTIF(L$2:L$39,("&gt;50%"))-(SUM(L$44:L49))</f>
        <v>0</v>
      </c>
      <c r="M50" s="32"/>
      <c r="N50" s="32">
        <f>COUNTIF(N$2:N$39,("&gt;50%"))-(SUM(N$44:N49))</f>
        <v>0</v>
      </c>
      <c r="O50" s="32"/>
      <c r="P50" s="32">
        <f>COUNTIF(P$2:P$39,("&gt;50%"))-(SUM(P$44:P49))</f>
        <v>0</v>
      </c>
      <c r="Q50" s="32"/>
      <c r="R50" s="32">
        <f>COUNTIF(R$2:R$39,("&gt;50%"))-(SUM(R$44:R49))</f>
        <v>0</v>
      </c>
      <c r="S50" s="32"/>
      <c r="T50" s="32">
        <f>COUNTIF(T$2:T$39,("&gt;50%"))-(SUM(T$44:T49))</f>
        <v>1</v>
      </c>
    </row>
    <row r="51" spans="1:20" ht="13.5" thickTop="1" x14ac:dyDescent="0.2">
      <c r="A51" s="72" t="s">
        <v>168</v>
      </c>
      <c r="B51" s="5"/>
      <c r="C51" s="15"/>
      <c r="D51" s="12"/>
      <c r="E51" s="15"/>
      <c r="F51" s="15">
        <f>COUNTIF(F$2:F$39,("&gt;45%"))-(SUM(F$44:F50))</f>
        <v>1</v>
      </c>
      <c r="G51" s="15"/>
      <c r="H51" s="15">
        <f>COUNTIF(H$2:H$39,("&gt;45%"))-(SUM(H$44:H50))</f>
        <v>3</v>
      </c>
      <c r="I51" s="15"/>
      <c r="J51" s="15">
        <f>COUNTIF(J$2:J$39,("&gt;45%"))-(SUM(J$44:J50))</f>
        <v>0</v>
      </c>
      <c r="K51" s="15"/>
      <c r="L51" s="15">
        <f>COUNTIF(L$2:L$39,("&gt;45%"))-(SUM(L$44:L50))</f>
        <v>0</v>
      </c>
      <c r="M51" s="15"/>
      <c r="N51" s="15">
        <f>COUNTIF(N$2:N$39,("&gt;45%"))-(SUM(N$44:N50))</f>
        <v>0</v>
      </c>
      <c r="O51" s="15"/>
      <c r="P51" s="15">
        <f>COUNTIF(P$2:P$39,("&gt;45%"))-(SUM(P$44:P50))</f>
        <v>0</v>
      </c>
      <c r="Q51" s="15"/>
      <c r="R51" s="15">
        <f>COUNTIF(R$2:R$39,("&gt;45%"))-(SUM(R$44:R50))</f>
        <v>0</v>
      </c>
      <c r="S51" s="15"/>
      <c r="T51" s="15">
        <f>COUNTIF(T$2:T$39,("&gt;45%"))-(SUM(T$44:T50))</f>
        <v>1</v>
      </c>
    </row>
    <row r="52" spans="1:20" x14ac:dyDescent="0.2">
      <c r="A52" s="72" t="s">
        <v>273</v>
      </c>
      <c r="B52" s="5"/>
      <c r="C52" s="15"/>
      <c r="D52" s="12"/>
      <c r="E52" s="15"/>
      <c r="F52" s="15">
        <f>COUNTIF(F$2:F$39,("&gt;40%"))-(SUM(F$44:F51))</f>
        <v>2</v>
      </c>
      <c r="G52" s="15"/>
      <c r="H52" s="15">
        <f>COUNTIF(H$2:H$39,("&gt;40%"))-(SUM(H$44:H51))</f>
        <v>1</v>
      </c>
      <c r="I52" s="15"/>
      <c r="J52" s="15">
        <f>COUNTIF(J$2:J$39,("&gt;40%"))-(SUM(J$44:J51))</f>
        <v>0</v>
      </c>
      <c r="K52" s="15"/>
      <c r="L52" s="15">
        <f>COUNTIF(L$2:L$39,("&gt;40%"))-(SUM(L$44:L51))</f>
        <v>0</v>
      </c>
      <c r="M52" s="15"/>
      <c r="N52" s="15">
        <f>COUNTIF(N$2:N$39,("&gt;40%"))-(SUM(N$44:N51))</f>
        <v>0</v>
      </c>
      <c r="O52" s="15"/>
      <c r="P52" s="15">
        <f>COUNTIF(P$2:P$39,("&gt;40%"))-(SUM(P$44:P51))</f>
        <v>0</v>
      </c>
      <c r="Q52" s="15"/>
      <c r="R52" s="15">
        <f>COUNTIF(R$2:R$39,("&gt;40%"))-(SUM(R$44:R51))</f>
        <v>0</v>
      </c>
      <c r="S52" s="15"/>
      <c r="T52" s="15">
        <f>COUNTIF(T$2:T$39,("&gt;40%"))-(SUM(T$44:T51))</f>
        <v>0</v>
      </c>
    </row>
    <row r="53" spans="1:20" x14ac:dyDescent="0.2">
      <c r="A53" s="72" t="s">
        <v>169</v>
      </c>
      <c r="B53" s="5"/>
      <c r="C53" s="15"/>
      <c r="D53" s="12"/>
      <c r="E53" s="15"/>
      <c r="F53" s="15">
        <f>COUNTIF(F$2:F$39,("&gt;35%"))-(SUM(F$44:F52))</f>
        <v>1</v>
      </c>
      <c r="G53" s="15"/>
      <c r="H53" s="15">
        <f>COUNTIF(H$2:H$39,("&gt;35%"))-(SUM(H$44:H52))</f>
        <v>0</v>
      </c>
      <c r="I53" s="15"/>
      <c r="J53" s="15">
        <f>COUNTIF(J$2:J$39,("&gt;35%"))-(SUM(J$44:J52))</f>
        <v>0</v>
      </c>
      <c r="K53" s="15"/>
      <c r="L53" s="15">
        <f>COUNTIF(L$2:L$39,("&gt;35%"))-(SUM(L$44:L52))</f>
        <v>0</v>
      </c>
      <c r="M53" s="15"/>
      <c r="N53" s="15">
        <f>COUNTIF(N$2:N$39,("&gt;35%"))-(SUM(N$44:N52))</f>
        <v>0</v>
      </c>
      <c r="O53" s="15"/>
      <c r="P53" s="15">
        <f>COUNTIF(P$2:P$39,("&gt;35%"))-(SUM(P$44:P52))</f>
        <v>0</v>
      </c>
      <c r="Q53" s="15"/>
      <c r="R53" s="15">
        <f>COUNTIF(R$2:R$39,("&gt;35%"))-(SUM(R$44:R52))</f>
        <v>0</v>
      </c>
      <c r="S53" s="15"/>
      <c r="T53" s="15">
        <f>COUNTIF(T$2:T$39,("&gt;35%"))-(SUM(T$44:T52))</f>
        <v>1</v>
      </c>
    </row>
    <row r="54" spans="1:20" x14ac:dyDescent="0.2">
      <c r="A54" s="72" t="s">
        <v>274</v>
      </c>
      <c r="B54" s="5"/>
      <c r="C54" s="15"/>
      <c r="D54" s="12"/>
      <c r="E54" s="15"/>
      <c r="F54" s="15">
        <f>COUNTIF(F$2:F$39,("&gt;30%"))-(SUM(F$44:F53))</f>
        <v>1</v>
      </c>
      <c r="G54" s="15"/>
      <c r="H54" s="15">
        <f>COUNTIF(H$2:H$39,("&gt;30%"))-(SUM(H$44:H53))</f>
        <v>1</v>
      </c>
      <c r="I54" s="15"/>
      <c r="J54" s="15">
        <f>COUNTIF(J$2:J$39,("&gt;30%"))-(SUM(J$44:J53))</f>
        <v>0</v>
      </c>
      <c r="K54" s="15"/>
      <c r="L54" s="15">
        <f>COUNTIF(L$2:L$39,("&gt;30%"))-(SUM(L$44:L53))</f>
        <v>0</v>
      </c>
      <c r="M54" s="15"/>
      <c r="N54" s="15">
        <f>COUNTIF(N$2:N$39,("&gt;30%"))-(SUM(N$44:N53))</f>
        <v>0</v>
      </c>
      <c r="O54" s="15"/>
      <c r="P54" s="15">
        <f>COUNTIF(P$2:P$39,("&gt;30%"))-(SUM(P$44:P53))</f>
        <v>0</v>
      </c>
      <c r="Q54" s="15"/>
      <c r="R54" s="15">
        <f>COUNTIF(R$2:R$39,("&gt;30%"))-(SUM(R$44:R53))</f>
        <v>0</v>
      </c>
      <c r="S54" s="15"/>
      <c r="T54" s="15">
        <f>COUNTIF(T$2:T$39,("&gt;30%"))-(SUM(T$44:T53))</f>
        <v>3</v>
      </c>
    </row>
    <row r="55" spans="1:20" x14ac:dyDescent="0.2">
      <c r="A55" s="72" t="s">
        <v>170</v>
      </c>
      <c r="B55" s="5"/>
      <c r="C55" s="15"/>
      <c r="D55" s="12"/>
      <c r="E55" s="15"/>
      <c r="F55" s="15">
        <f>COUNTIF(F$2:F$39,("&gt;20%"))-(SUM(F$44:F54))</f>
        <v>0</v>
      </c>
      <c r="G55" s="15"/>
      <c r="H55" s="15">
        <f>COUNTIF(H$2:H$39,("&gt;20%"))-(SUM(H$44:H54))</f>
        <v>3</v>
      </c>
      <c r="I55" s="15"/>
      <c r="J55" s="15">
        <f>COUNTIF(J$2:J$39,("&gt;20%"))-(SUM(J$44:J54))</f>
        <v>0</v>
      </c>
      <c r="K55" s="15"/>
      <c r="L55" s="15">
        <f>COUNTIF(L$2:L$39,("&gt;20%"))-(SUM(L$44:L54))</f>
        <v>0</v>
      </c>
      <c r="M55" s="15"/>
      <c r="N55" s="15">
        <f>COUNTIF(N$2:N$39,("&gt;20%"))-(SUM(N$44:N54))</f>
        <v>0</v>
      </c>
      <c r="O55" s="15"/>
      <c r="P55" s="15">
        <f>COUNTIF(P$2:P$39,("&gt;20%"))-(SUM(P$44:P54))</f>
        <v>0</v>
      </c>
      <c r="Q55" s="15"/>
      <c r="R55" s="15">
        <f>COUNTIF(R$2:R$39,("&gt;20%"))-(SUM(R$44:R54))</f>
        <v>0</v>
      </c>
      <c r="S55" s="15"/>
      <c r="T55" s="15">
        <f>COUNTIF(T$2:T$39,("&gt;20%"))-(SUM(T$44:T54))</f>
        <v>8</v>
      </c>
    </row>
    <row r="56" spans="1:20" x14ac:dyDescent="0.2">
      <c r="A56" s="72" t="s">
        <v>171</v>
      </c>
      <c r="B56" s="5"/>
      <c r="C56" s="15"/>
      <c r="D56" s="12"/>
      <c r="E56" s="15"/>
      <c r="F56" s="15">
        <f>COUNTIF(F$2:F$39,("&gt;10%"))-(SUM(F$44:F55))</f>
        <v>0</v>
      </c>
      <c r="G56" s="15"/>
      <c r="H56" s="15">
        <f>COUNTIF(H$2:H$39,("&gt;10%"))-(SUM(H$44:H55))</f>
        <v>6</v>
      </c>
      <c r="I56" s="15"/>
      <c r="J56" s="15">
        <f>COUNTIF(J$2:J$39,("&gt;10%"))-(SUM(J$44:J55))</f>
        <v>0</v>
      </c>
      <c r="K56" s="15"/>
      <c r="L56" s="15">
        <f>COUNTIF(L$2:L$39,("&gt;10%"))-(SUM(L$44:L55))</f>
        <v>3</v>
      </c>
      <c r="M56" s="15"/>
      <c r="N56" s="15">
        <f>COUNTIF(N$2:N$39,("&gt;10%"))-(SUM(N$44:N55))</f>
        <v>0</v>
      </c>
      <c r="O56" s="15"/>
      <c r="P56" s="15">
        <f>COUNTIF(P$2:P$39,("&gt;10%"))-(SUM(P$44:P55))</f>
        <v>0</v>
      </c>
      <c r="Q56" s="15"/>
      <c r="R56" s="15">
        <f>COUNTIF(R$2:R$39,("&gt;10%"))-(SUM(R$44:R55))</f>
        <v>0</v>
      </c>
      <c r="S56" s="15"/>
      <c r="T56" s="15">
        <f>COUNTIF(T$2:T$39,("&gt;10%"))-(SUM(T$44:T55))</f>
        <v>14</v>
      </c>
    </row>
    <row r="57" spans="1:20" x14ac:dyDescent="0.2">
      <c r="A57" s="72" t="s">
        <v>172</v>
      </c>
      <c r="B57" s="5"/>
      <c r="C57" s="15"/>
      <c r="D57" s="12"/>
      <c r="E57" s="15"/>
      <c r="F57" s="15">
        <f>COUNTIF(F$2:F$39,("&lt;10%"))</f>
        <v>0</v>
      </c>
      <c r="G57" s="15"/>
      <c r="H57" s="15">
        <f>COUNTIF(H$2:H$39,("&lt;10%"))</f>
        <v>23</v>
      </c>
      <c r="I57" s="15"/>
      <c r="J57" s="15">
        <f>COUNTIF(J$2:J$39,("&lt;10%"))</f>
        <v>38</v>
      </c>
      <c r="K57" s="15"/>
      <c r="L57" s="15">
        <f>COUNTIF(L$2:L$39,("&lt;10%"))</f>
        <v>35</v>
      </c>
      <c r="M57" s="15"/>
      <c r="N57" s="15">
        <f>COUNTIF(N$2:N$39,("&lt;10%"))</f>
        <v>38</v>
      </c>
      <c r="O57" s="15"/>
      <c r="P57" s="15">
        <f>COUNTIF(P$2:P$39,("&lt;10%"))</f>
        <v>38</v>
      </c>
      <c r="Q57" s="15"/>
      <c r="R57" s="15">
        <f>COUNTIF(R$2:R$39,("&lt;10%"))</f>
        <v>38</v>
      </c>
      <c r="S57" s="15"/>
      <c r="T57" s="15">
        <f>COUNTIF(T$2:T$39,("&lt;10%"))</f>
        <v>6</v>
      </c>
    </row>
    <row r="58" spans="1:20" x14ac:dyDescent="0.2">
      <c r="B58" s="5"/>
      <c r="C58" s="15"/>
      <c r="D58" s="12"/>
      <c r="E58" s="15"/>
      <c r="F58" s="12"/>
      <c r="G58" s="15"/>
      <c r="H58" s="12"/>
      <c r="I58" s="15"/>
      <c r="J58" s="12"/>
      <c r="K58" s="15"/>
      <c r="L58" s="12"/>
      <c r="M58" s="15"/>
      <c r="N58" s="12"/>
      <c r="O58" s="15"/>
      <c r="P58" s="12"/>
      <c r="Q58" s="15"/>
      <c r="R58" s="12"/>
      <c r="S58" s="15"/>
      <c r="T58" s="12"/>
    </row>
    <row r="59" spans="1:20" x14ac:dyDescent="0.2">
      <c r="C59" s="15"/>
      <c r="D59" s="12"/>
      <c r="E59" s="15"/>
      <c r="F59" s="12"/>
      <c r="G59" s="15"/>
      <c r="H59" s="12"/>
      <c r="I59" s="15"/>
      <c r="J59" s="12"/>
      <c r="K59" s="15"/>
      <c r="L59" s="12"/>
      <c r="M59" s="15"/>
      <c r="N59" s="12"/>
      <c r="O59" s="15"/>
      <c r="P59" s="12"/>
      <c r="Q59" s="15"/>
      <c r="R59" s="22"/>
    </row>
    <row r="60" spans="1:20" x14ac:dyDescent="0.2">
      <c r="C60" s="15"/>
      <c r="D60" s="12"/>
      <c r="E60" s="15"/>
      <c r="F60" s="12"/>
      <c r="G60" s="15"/>
      <c r="H60" s="12"/>
      <c r="I60" s="15"/>
      <c r="J60" s="12"/>
      <c r="K60" s="15"/>
      <c r="L60" s="12"/>
      <c r="M60" s="15"/>
      <c r="N60" s="12"/>
      <c r="O60" s="15"/>
      <c r="P60" s="12"/>
      <c r="Q60" s="15"/>
      <c r="R60" s="22"/>
    </row>
    <row r="61" spans="1:20" x14ac:dyDescent="0.2">
      <c r="C61" s="15"/>
      <c r="D61" s="12"/>
      <c r="E61" s="15"/>
      <c r="F61" s="12"/>
      <c r="G61" s="15"/>
      <c r="H61" s="12"/>
      <c r="I61" s="15"/>
      <c r="J61" s="12"/>
      <c r="K61" s="15"/>
      <c r="L61" s="12"/>
      <c r="M61" s="15"/>
      <c r="N61" s="12"/>
      <c r="O61" s="15"/>
      <c r="P61" s="12"/>
      <c r="Q61" s="15"/>
      <c r="R61" s="22"/>
    </row>
    <row r="62" spans="1:20" x14ac:dyDescent="0.2">
      <c r="C62" s="15"/>
      <c r="D62" s="12"/>
      <c r="E62" s="15"/>
      <c r="F62" s="12"/>
      <c r="G62" s="15"/>
      <c r="H62" s="12"/>
      <c r="I62" s="15"/>
      <c r="J62" s="12"/>
      <c r="K62" s="15"/>
      <c r="L62" s="12"/>
      <c r="M62" s="15"/>
      <c r="N62" s="12"/>
      <c r="O62" s="15"/>
      <c r="P62" s="12"/>
      <c r="Q62" s="15"/>
      <c r="R62" s="22"/>
    </row>
    <row r="63" spans="1:20" x14ac:dyDescent="0.2">
      <c r="C63" s="15"/>
      <c r="D63" s="12"/>
      <c r="E63" s="15"/>
      <c r="F63" s="12"/>
      <c r="G63" s="15"/>
      <c r="H63" s="12"/>
      <c r="I63" s="15"/>
      <c r="J63" s="12"/>
      <c r="K63" s="15"/>
      <c r="L63" s="12"/>
      <c r="M63" s="15"/>
      <c r="N63" s="12"/>
      <c r="O63" s="15"/>
      <c r="P63" s="12"/>
      <c r="Q63" s="15"/>
      <c r="R63" s="22"/>
    </row>
    <row r="64" spans="1:20" x14ac:dyDescent="0.2">
      <c r="C64" s="15"/>
      <c r="D64" s="12"/>
      <c r="E64" s="15"/>
      <c r="F64" s="12"/>
      <c r="G64" s="15"/>
      <c r="H64" s="12"/>
      <c r="I64" s="15"/>
      <c r="J64" s="12"/>
      <c r="K64" s="15"/>
      <c r="L64" s="12"/>
      <c r="M64" s="15"/>
      <c r="N64" s="12"/>
      <c r="O64" s="15"/>
      <c r="P64" s="12"/>
      <c r="Q64" s="15"/>
      <c r="R64" s="22"/>
    </row>
    <row r="65" spans="3:18" x14ac:dyDescent="0.2">
      <c r="C65" s="15"/>
      <c r="D65" s="12"/>
      <c r="E65" s="15"/>
      <c r="F65" s="12"/>
      <c r="G65" s="15"/>
      <c r="H65" s="12"/>
      <c r="I65" s="15"/>
      <c r="J65" s="12"/>
      <c r="K65" s="15"/>
      <c r="L65" s="12"/>
      <c r="M65" s="15"/>
      <c r="N65" s="12"/>
      <c r="O65" s="15"/>
      <c r="P65" s="12"/>
      <c r="Q65" s="15"/>
      <c r="R65" s="22"/>
    </row>
    <row r="66" spans="3:18" x14ac:dyDescent="0.2">
      <c r="C66" s="15"/>
      <c r="D66" s="12"/>
      <c r="E66" s="15"/>
      <c r="F66" s="12"/>
      <c r="G66" s="15"/>
      <c r="H66" s="12"/>
      <c r="I66" s="15"/>
      <c r="J66" s="12"/>
      <c r="K66" s="15"/>
      <c r="L66" s="12"/>
      <c r="M66" s="15"/>
      <c r="N66" s="12"/>
      <c r="O66" s="15"/>
      <c r="P66" s="12"/>
      <c r="Q66" s="15"/>
      <c r="R66" s="22"/>
    </row>
    <row r="67" spans="3:18" x14ac:dyDescent="0.2">
      <c r="C67" s="15"/>
      <c r="D67" s="12"/>
      <c r="E67" s="15"/>
      <c r="F67" s="12"/>
      <c r="G67" s="15"/>
      <c r="H67" s="12"/>
      <c r="I67" s="15"/>
      <c r="J67" s="12"/>
      <c r="K67" s="15"/>
      <c r="L67" s="12"/>
      <c r="M67" s="15"/>
      <c r="N67" s="12"/>
      <c r="O67" s="15"/>
      <c r="P67" s="12"/>
      <c r="Q67" s="15"/>
      <c r="R67" s="22"/>
    </row>
    <row r="68" spans="3:18" x14ac:dyDescent="0.2">
      <c r="C68" s="15"/>
      <c r="D68" s="12"/>
      <c r="E68" s="15"/>
      <c r="F68" s="12"/>
      <c r="G68" s="15"/>
      <c r="H68" s="12"/>
      <c r="I68" s="15"/>
      <c r="J68" s="12"/>
      <c r="K68" s="15"/>
      <c r="L68" s="12"/>
      <c r="M68" s="15"/>
      <c r="N68" s="12"/>
      <c r="O68" s="15"/>
      <c r="P68" s="12"/>
      <c r="Q68" s="15"/>
      <c r="R68" s="22"/>
    </row>
    <row r="69" spans="3:18" x14ac:dyDescent="0.2">
      <c r="C69" s="15"/>
      <c r="D69" s="12"/>
      <c r="E69" s="15"/>
      <c r="F69" s="12"/>
      <c r="G69" s="15"/>
      <c r="H69" s="12"/>
      <c r="I69" s="15"/>
      <c r="J69" s="12"/>
      <c r="K69" s="15"/>
      <c r="L69" s="12"/>
      <c r="M69" s="15"/>
      <c r="N69" s="12"/>
      <c r="O69" s="15"/>
      <c r="P69" s="12"/>
      <c r="Q69" s="15"/>
      <c r="R69" s="22"/>
    </row>
    <row r="70" spans="3:18" x14ac:dyDescent="0.2">
      <c r="C70" s="15"/>
      <c r="D70" s="12"/>
      <c r="E70" s="15"/>
      <c r="F70" s="12"/>
      <c r="G70" s="15"/>
      <c r="H70" s="12"/>
      <c r="I70" s="15"/>
      <c r="J70" s="12"/>
      <c r="K70" s="15"/>
      <c r="L70" s="12"/>
      <c r="M70" s="15"/>
      <c r="N70" s="12"/>
      <c r="O70" s="15"/>
      <c r="P70" s="12"/>
      <c r="Q70" s="15"/>
      <c r="R70" s="22"/>
    </row>
    <row r="71" spans="3:18" x14ac:dyDescent="0.2">
      <c r="C71" s="15"/>
      <c r="D71" s="12"/>
      <c r="E71" s="15"/>
      <c r="F71" s="12"/>
      <c r="G71" s="15"/>
      <c r="H71" s="12"/>
      <c r="I71" s="15"/>
      <c r="J71" s="12"/>
      <c r="K71" s="15"/>
      <c r="L71" s="12"/>
      <c r="M71" s="15"/>
      <c r="N71" s="12"/>
      <c r="O71" s="15"/>
      <c r="P71" s="12"/>
      <c r="Q71" s="15"/>
      <c r="R71" s="22"/>
    </row>
    <row r="72" spans="3:18" x14ac:dyDescent="0.2">
      <c r="C72" s="15"/>
      <c r="D72" s="12"/>
      <c r="E72" s="15"/>
      <c r="F72" s="12"/>
      <c r="G72" s="15"/>
      <c r="H72" s="12"/>
      <c r="I72" s="15"/>
      <c r="J72" s="12"/>
      <c r="K72" s="15"/>
      <c r="L72" s="12"/>
      <c r="M72" s="15"/>
      <c r="N72" s="12"/>
      <c r="O72" s="15"/>
      <c r="P72" s="12"/>
      <c r="Q72" s="15"/>
      <c r="R72" s="22"/>
    </row>
    <row r="73" spans="3:18" x14ac:dyDescent="0.2">
      <c r="C73" s="15"/>
      <c r="D73" s="12"/>
      <c r="E73" s="15"/>
      <c r="F73" s="12"/>
      <c r="G73" s="15"/>
      <c r="H73" s="12"/>
      <c r="I73" s="15"/>
      <c r="J73" s="12"/>
      <c r="K73" s="15"/>
      <c r="L73" s="12"/>
      <c r="M73" s="15"/>
      <c r="N73" s="12"/>
      <c r="O73" s="15"/>
      <c r="P73" s="12"/>
      <c r="Q73" s="15"/>
      <c r="R73" s="22"/>
    </row>
    <row r="74" spans="3:18" x14ac:dyDescent="0.2">
      <c r="C74" s="15"/>
      <c r="D74" s="12"/>
      <c r="E74" s="15"/>
      <c r="F74" s="12"/>
      <c r="G74" s="15"/>
      <c r="H74" s="12"/>
      <c r="I74" s="15"/>
      <c r="J74" s="12"/>
      <c r="K74" s="15"/>
      <c r="L74" s="12"/>
      <c r="M74" s="15"/>
      <c r="N74" s="12"/>
      <c r="O74" s="15"/>
      <c r="P74" s="12"/>
      <c r="Q74" s="15"/>
      <c r="R74" s="22"/>
    </row>
    <row r="75" spans="3:18" x14ac:dyDescent="0.2">
      <c r="C75" s="15"/>
      <c r="D75" s="12"/>
      <c r="E75" s="15"/>
      <c r="F75" s="12"/>
      <c r="G75" s="15"/>
      <c r="H75" s="12"/>
      <c r="I75" s="15"/>
      <c r="J75" s="12"/>
      <c r="K75" s="15"/>
      <c r="L75" s="12"/>
      <c r="M75" s="15"/>
      <c r="N75" s="12"/>
      <c r="O75" s="15"/>
      <c r="P75" s="12"/>
      <c r="Q75" s="15"/>
      <c r="R75" s="22"/>
    </row>
    <row r="76" spans="3:18" x14ac:dyDescent="0.2">
      <c r="C76" s="15"/>
      <c r="D76" s="12"/>
      <c r="E76" s="15"/>
      <c r="F76" s="12"/>
      <c r="G76" s="15"/>
      <c r="H76" s="12"/>
      <c r="I76" s="15"/>
      <c r="J76" s="12"/>
      <c r="K76" s="15"/>
      <c r="L76" s="12"/>
      <c r="M76" s="15"/>
      <c r="N76" s="12"/>
      <c r="O76" s="15"/>
      <c r="P76" s="12"/>
      <c r="Q76" s="15"/>
      <c r="R76" s="22"/>
    </row>
    <row r="77" spans="3:18" x14ac:dyDescent="0.2">
      <c r="C77" s="15"/>
      <c r="D77" s="12"/>
      <c r="E77" s="15"/>
      <c r="F77" s="12"/>
      <c r="G77" s="15"/>
      <c r="H77" s="12"/>
      <c r="I77" s="15"/>
      <c r="J77" s="12"/>
      <c r="K77" s="15"/>
      <c r="L77" s="12"/>
      <c r="M77" s="15"/>
      <c r="N77" s="12"/>
      <c r="O77" s="15"/>
      <c r="P77" s="12"/>
      <c r="Q77" s="15"/>
      <c r="R77" s="22"/>
    </row>
    <row r="78" spans="3:18" x14ac:dyDescent="0.2">
      <c r="C78" s="15"/>
      <c r="D78" s="12"/>
      <c r="E78" s="15"/>
      <c r="F78" s="12"/>
      <c r="G78" s="15"/>
      <c r="H78" s="12"/>
      <c r="I78" s="15"/>
      <c r="J78" s="12"/>
      <c r="K78" s="15"/>
      <c r="L78" s="12"/>
      <c r="M78" s="15"/>
      <c r="N78" s="12"/>
      <c r="O78" s="15"/>
      <c r="P78" s="12"/>
      <c r="Q78" s="15"/>
      <c r="R78" s="22"/>
    </row>
    <row r="79" spans="3:18" x14ac:dyDescent="0.2">
      <c r="C79" s="15"/>
      <c r="D79" s="12"/>
      <c r="E79" s="15"/>
      <c r="F79" s="12"/>
      <c r="G79" s="15"/>
      <c r="H79" s="12"/>
      <c r="I79" s="15"/>
      <c r="J79" s="12"/>
      <c r="K79" s="15"/>
      <c r="L79" s="12"/>
      <c r="M79" s="15"/>
      <c r="N79" s="12"/>
      <c r="O79" s="15"/>
      <c r="P79" s="12"/>
      <c r="Q79" s="15"/>
      <c r="R79" s="22"/>
    </row>
    <row r="80" spans="3:18" x14ac:dyDescent="0.2">
      <c r="C80" s="15"/>
      <c r="D80" s="12"/>
      <c r="E80" s="15"/>
      <c r="F80" s="12"/>
      <c r="G80" s="15"/>
      <c r="H80" s="12"/>
      <c r="I80" s="15"/>
      <c r="J80" s="12"/>
      <c r="K80" s="15"/>
      <c r="L80" s="12"/>
      <c r="M80" s="15"/>
      <c r="N80" s="12"/>
      <c r="O80" s="15"/>
      <c r="P80" s="12"/>
      <c r="Q80" s="15"/>
      <c r="R80" s="22"/>
    </row>
    <row r="81" spans="3:18" x14ac:dyDescent="0.2">
      <c r="C81" s="15"/>
      <c r="D81" s="12"/>
      <c r="E81" s="15"/>
      <c r="F81" s="12"/>
      <c r="G81" s="15"/>
      <c r="H81" s="12"/>
      <c r="I81" s="15"/>
      <c r="J81" s="12"/>
      <c r="K81" s="15"/>
      <c r="L81" s="12"/>
      <c r="M81" s="15"/>
      <c r="N81" s="12"/>
      <c r="O81" s="15"/>
      <c r="P81" s="12"/>
      <c r="Q81" s="15"/>
      <c r="R81" s="22"/>
    </row>
    <row r="82" spans="3:18" x14ac:dyDescent="0.2">
      <c r="C82" s="15"/>
      <c r="D82" s="12"/>
      <c r="E82" s="15"/>
      <c r="F82" s="12"/>
      <c r="G82" s="15"/>
      <c r="H82" s="12"/>
      <c r="I82" s="15"/>
      <c r="J82" s="12"/>
      <c r="K82" s="15"/>
      <c r="L82" s="12"/>
      <c r="M82" s="15"/>
      <c r="N82" s="12"/>
      <c r="O82" s="15"/>
      <c r="P82" s="12"/>
      <c r="Q82" s="15"/>
      <c r="R82" s="22"/>
    </row>
    <row r="83" spans="3:18" x14ac:dyDescent="0.2">
      <c r="C83" s="15"/>
      <c r="D83" s="12"/>
      <c r="E83" s="15"/>
      <c r="F83" s="12"/>
      <c r="G83" s="15"/>
      <c r="H83" s="12"/>
      <c r="I83" s="15"/>
      <c r="J83" s="12"/>
      <c r="K83" s="15"/>
      <c r="L83" s="12"/>
      <c r="M83" s="15"/>
      <c r="N83" s="12"/>
      <c r="O83" s="15"/>
      <c r="P83" s="12"/>
      <c r="Q83" s="15"/>
      <c r="R83" s="22"/>
    </row>
    <row r="84" spans="3:18" x14ac:dyDescent="0.2">
      <c r="C84" s="15"/>
      <c r="D84" s="12"/>
      <c r="E84" s="15"/>
      <c r="F84" s="12"/>
      <c r="G84" s="15"/>
      <c r="H84" s="12"/>
      <c r="I84" s="15"/>
      <c r="J84" s="12"/>
      <c r="K84" s="15"/>
      <c r="L84" s="12"/>
      <c r="M84" s="15"/>
      <c r="N84" s="12"/>
      <c r="O84" s="15"/>
      <c r="P84" s="12"/>
      <c r="Q84" s="15"/>
      <c r="R84" s="22"/>
    </row>
    <row r="85" spans="3:18" x14ac:dyDescent="0.2">
      <c r="C85" s="15"/>
      <c r="D85" s="12"/>
      <c r="E85" s="15"/>
      <c r="F85" s="12"/>
      <c r="G85" s="15"/>
      <c r="H85" s="12"/>
      <c r="I85" s="15"/>
      <c r="J85" s="12"/>
      <c r="K85" s="15"/>
      <c r="L85" s="12"/>
      <c r="M85" s="15"/>
      <c r="N85" s="12"/>
      <c r="O85" s="15"/>
      <c r="P85" s="12"/>
      <c r="Q85" s="15"/>
      <c r="R85" s="22"/>
    </row>
    <row r="86" spans="3:18" x14ac:dyDescent="0.2">
      <c r="C86" s="15"/>
      <c r="D86" s="12"/>
      <c r="E86" s="15"/>
      <c r="F86" s="12"/>
      <c r="G86" s="15"/>
      <c r="H86" s="12"/>
      <c r="I86" s="15"/>
      <c r="J86" s="12"/>
      <c r="K86" s="15"/>
      <c r="L86" s="12"/>
      <c r="M86" s="15"/>
      <c r="N86" s="12"/>
      <c r="O86" s="15"/>
      <c r="P86" s="12"/>
      <c r="Q86" s="15"/>
      <c r="R86" s="22"/>
    </row>
    <row r="87" spans="3:18" x14ac:dyDescent="0.2">
      <c r="C87" s="15"/>
      <c r="D87" s="12"/>
      <c r="E87" s="15"/>
      <c r="F87" s="12"/>
      <c r="G87" s="15"/>
      <c r="H87" s="12"/>
      <c r="I87" s="15"/>
      <c r="J87" s="12"/>
      <c r="K87" s="15"/>
      <c r="L87" s="12"/>
      <c r="M87" s="15"/>
      <c r="N87" s="12"/>
      <c r="O87" s="15"/>
      <c r="P87" s="12"/>
      <c r="Q87" s="15"/>
      <c r="R87" s="22"/>
    </row>
    <row r="88" spans="3:18" x14ac:dyDescent="0.2">
      <c r="C88" s="15"/>
      <c r="D88" s="12"/>
      <c r="E88" s="15"/>
      <c r="F88" s="12"/>
      <c r="G88" s="15"/>
      <c r="H88" s="12"/>
      <c r="I88" s="15"/>
      <c r="J88" s="12"/>
      <c r="K88" s="15"/>
      <c r="L88" s="12"/>
      <c r="M88" s="15"/>
      <c r="N88" s="12"/>
      <c r="O88" s="15"/>
      <c r="P88" s="12"/>
      <c r="Q88" s="15"/>
      <c r="R88" s="22"/>
    </row>
    <row r="89" spans="3:18" x14ac:dyDescent="0.2">
      <c r="C89" s="15"/>
      <c r="D89" s="12"/>
      <c r="E89" s="15"/>
      <c r="F89" s="12"/>
      <c r="G89" s="15"/>
      <c r="H89" s="12"/>
      <c r="I89" s="15"/>
      <c r="J89" s="12"/>
      <c r="K89" s="15"/>
      <c r="L89" s="12"/>
      <c r="M89" s="15"/>
      <c r="N89" s="12"/>
      <c r="O89" s="15"/>
      <c r="P89" s="12"/>
      <c r="Q89" s="15"/>
      <c r="R89" s="22"/>
    </row>
    <row r="90" spans="3:18" x14ac:dyDescent="0.2">
      <c r="C90" s="15"/>
      <c r="D90" s="12"/>
      <c r="E90" s="15"/>
      <c r="F90" s="12"/>
      <c r="G90" s="15"/>
      <c r="H90" s="12"/>
      <c r="I90" s="15"/>
      <c r="J90" s="12"/>
      <c r="K90" s="15"/>
      <c r="L90" s="12"/>
      <c r="M90" s="15"/>
      <c r="N90" s="12"/>
      <c r="O90" s="15"/>
      <c r="P90" s="12"/>
      <c r="Q90" s="15"/>
      <c r="R90" s="22"/>
    </row>
    <row r="91" spans="3:18" x14ac:dyDescent="0.2">
      <c r="C91" s="15"/>
      <c r="D91" s="12"/>
      <c r="E91" s="15"/>
      <c r="F91" s="12"/>
      <c r="G91" s="15"/>
      <c r="H91" s="12"/>
      <c r="I91" s="15"/>
      <c r="J91" s="12"/>
      <c r="K91" s="15"/>
      <c r="L91" s="12"/>
      <c r="M91" s="15"/>
      <c r="N91" s="12"/>
      <c r="O91" s="15"/>
      <c r="P91" s="12"/>
      <c r="Q91" s="15"/>
      <c r="R91" s="22"/>
    </row>
    <row r="92" spans="3:18" x14ac:dyDescent="0.2">
      <c r="C92" s="15"/>
      <c r="D92" s="12"/>
      <c r="E92" s="15"/>
      <c r="F92" s="12"/>
      <c r="G92" s="15"/>
      <c r="H92" s="12"/>
      <c r="I92" s="15"/>
      <c r="J92" s="12"/>
      <c r="K92" s="15"/>
      <c r="L92" s="12"/>
      <c r="M92" s="15"/>
      <c r="N92" s="12"/>
      <c r="O92" s="15"/>
      <c r="P92" s="12"/>
      <c r="Q92" s="15"/>
      <c r="R92" s="22"/>
    </row>
    <row r="93" spans="3:18" x14ac:dyDescent="0.2">
      <c r="C93" s="15"/>
      <c r="D93" s="12"/>
      <c r="E93" s="15"/>
      <c r="F93" s="12"/>
      <c r="G93" s="15"/>
      <c r="H93" s="12"/>
      <c r="I93" s="15"/>
      <c r="J93" s="12"/>
      <c r="K93" s="15"/>
      <c r="L93" s="12"/>
      <c r="M93" s="15"/>
      <c r="N93" s="12"/>
      <c r="O93" s="15"/>
      <c r="P93" s="12"/>
      <c r="Q93" s="15"/>
      <c r="R93" s="22"/>
    </row>
    <row r="94" spans="3:18" x14ac:dyDescent="0.2">
      <c r="C94" s="15"/>
      <c r="D94" s="12"/>
      <c r="E94" s="15"/>
      <c r="F94" s="12"/>
      <c r="G94" s="15"/>
      <c r="H94" s="12"/>
      <c r="I94" s="15"/>
      <c r="J94" s="12"/>
      <c r="K94" s="15"/>
      <c r="L94" s="12"/>
      <c r="M94" s="15"/>
      <c r="N94" s="12"/>
      <c r="O94" s="15"/>
      <c r="P94" s="12"/>
      <c r="Q94" s="15"/>
      <c r="R94" s="22"/>
    </row>
    <row r="95" spans="3:18" x14ac:dyDescent="0.2">
      <c r="C95" s="15"/>
      <c r="D95" s="12"/>
      <c r="E95" s="15"/>
      <c r="F95" s="12"/>
      <c r="G95" s="15"/>
      <c r="H95" s="12"/>
      <c r="I95" s="15"/>
      <c r="J95" s="12"/>
      <c r="K95" s="15"/>
      <c r="L95" s="12"/>
      <c r="M95" s="15"/>
      <c r="N95" s="12"/>
      <c r="O95" s="15"/>
      <c r="P95" s="12"/>
      <c r="Q95" s="15"/>
      <c r="R95" s="22"/>
    </row>
    <row r="96" spans="3:18" x14ac:dyDescent="0.2">
      <c r="C96" s="15"/>
      <c r="D96" s="12"/>
      <c r="E96" s="15"/>
      <c r="F96" s="12"/>
      <c r="G96" s="15"/>
      <c r="H96" s="12"/>
      <c r="I96" s="15"/>
      <c r="J96" s="12"/>
      <c r="K96" s="15"/>
      <c r="L96" s="12"/>
      <c r="M96" s="15"/>
      <c r="N96" s="12"/>
      <c r="O96" s="15"/>
      <c r="P96" s="12"/>
      <c r="Q96" s="15"/>
      <c r="R96" s="22"/>
    </row>
    <row r="97" spans="3:18" x14ac:dyDescent="0.2">
      <c r="C97" s="15"/>
      <c r="D97" s="12"/>
      <c r="E97" s="15"/>
      <c r="F97" s="12"/>
      <c r="G97" s="15"/>
      <c r="H97" s="12"/>
      <c r="I97" s="15"/>
      <c r="J97" s="12"/>
      <c r="K97" s="15"/>
      <c r="L97" s="12"/>
      <c r="M97" s="15"/>
      <c r="N97" s="12"/>
      <c r="O97" s="15"/>
      <c r="P97" s="12"/>
      <c r="Q97" s="15"/>
      <c r="R97" s="22"/>
    </row>
    <row r="98" spans="3:18" x14ac:dyDescent="0.2">
      <c r="C98" s="15"/>
      <c r="D98" s="12"/>
      <c r="E98" s="15"/>
      <c r="F98" s="12"/>
      <c r="G98" s="15"/>
      <c r="H98" s="12"/>
      <c r="I98" s="15"/>
      <c r="J98" s="12"/>
      <c r="K98" s="15"/>
      <c r="L98" s="12"/>
      <c r="M98" s="15"/>
      <c r="N98" s="12"/>
      <c r="O98" s="15"/>
      <c r="P98" s="12"/>
      <c r="Q98" s="15"/>
      <c r="R98" s="22"/>
    </row>
    <row r="99" spans="3:18" x14ac:dyDescent="0.2">
      <c r="C99" s="15"/>
      <c r="D99" s="12"/>
      <c r="E99" s="15"/>
      <c r="F99" s="12"/>
      <c r="G99" s="15"/>
      <c r="H99" s="12"/>
      <c r="I99" s="15"/>
      <c r="J99" s="12"/>
      <c r="K99" s="15"/>
      <c r="L99" s="12"/>
      <c r="M99" s="15"/>
      <c r="N99" s="12"/>
      <c r="O99" s="15"/>
      <c r="P99" s="12"/>
      <c r="Q99" s="15"/>
      <c r="R99" s="22"/>
    </row>
  </sheetData>
  <phoneticPr fontId="5" type="noConversion"/>
  <printOptions headings="1" gridLines="1"/>
  <pageMargins left="0.25" right="0.25" top="0.75" bottom="0.75" header="0.3" footer="0.3"/>
  <pageSetup scale="69" fitToHeight="0" orientation="landscape" r:id="rId1"/>
  <headerFooter alignWithMargins="0">
    <oddHeader>&amp;C&amp;F
&amp;A</oddHeader>
    <oddFooter>&amp;CPrepared by Election Data Services, Inc. 
 -- &amp;T &amp;D&amp;RPage &amp;P of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V99"/>
  <sheetViews>
    <sheetView view="pageBreakPreview" zoomScaleNormal="100" zoomScaleSheetLayoutView="100" workbookViewId="0">
      <pane xSplit="2" ySplit="1" topLeftCell="C29" activePane="bottomRight" state="frozen"/>
      <selection activeCell="B2" sqref="B2"/>
      <selection pane="topRight" activeCell="B2" sqref="B2"/>
      <selection pane="bottomLeft" activeCell="B2" sqref="B2"/>
      <selection pane="bottomRight" activeCell="C2" sqref="C2:V39"/>
    </sheetView>
  </sheetViews>
  <sheetFormatPr defaultColWidth="17.85546875" defaultRowHeight="12.75" x14ac:dyDescent="0.2"/>
  <cols>
    <col min="1" max="1" width="12" style="4" bestFit="1" customWidth="1"/>
    <col min="2" max="2" width="5.28515625" customWidth="1"/>
    <col min="3" max="3" width="8.140625" style="21" bestFit="1" customWidth="1"/>
    <col min="4" max="4" width="9.85546875" style="5" bestFit="1" customWidth="1"/>
    <col min="5" max="5" width="12.140625" bestFit="1" customWidth="1"/>
    <col min="6" max="6" width="13.42578125" bestFit="1" customWidth="1"/>
    <col min="7" max="7" width="11.42578125" bestFit="1" customWidth="1"/>
    <col min="8" max="8" width="12.5703125" bestFit="1" customWidth="1"/>
    <col min="9" max="9" width="11.5703125" bestFit="1" customWidth="1"/>
    <col min="10" max="10" width="12.7109375" bestFit="1" customWidth="1"/>
    <col min="11" max="11" width="11.42578125" bestFit="1" customWidth="1"/>
    <col min="12" max="12" width="12.5703125" bestFit="1" customWidth="1"/>
    <col min="13" max="13" width="10.7109375" bestFit="1" customWidth="1"/>
    <col min="14" max="14" width="11.85546875" bestFit="1" customWidth="1"/>
    <col min="15" max="15" width="11.7109375" bestFit="1" customWidth="1"/>
    <col min="16" max="16" width="13" bestFit="1" customWidth="1"/>
    <col min="17" max="17" width="8.42578125" bestFit="1" customWidth="1"/>
    <col min="18" max="18" width="9.42578125" bestFit="1" customWidth="1"/>
    <col min="19" max="19" width="9.28515625" style="21" bestFit="1" customWidth="1"/>
    <col min="20" max="20" width="10.42578125" bestFit="1" customWidth="1"/>
    <col min="21" max="21" width="9.42578125" style="37" bestFit="1" customWidth="1"/>
    <col min="22" max="22" width="10.5703125" bestFit="1" customWidth="1"/>
  </cols>
  <sheetData>
    <row r="1" spans="1:22" x14ac:dyDescent="0.2">
      <c r="A1" s="1" t="s">
        <v>0</v>
      </c>
      <c r="C1" s="20" t="s">
        <v>82</v>
      </c>
      <c r="D1" s="13" t="s">
        <v>6</v>
      </c>
      <c r="E1" s="10" t="s">
        <v>97</v>
      </c>
      <c r="F1" s="16" t="s">
        <v>98</v>
      </c>
      <c r="G1" s="9" t="s">
        <v>99</v>
      </c>
      <c r="H1" s="16" t="s">
        <v>100</v>
      </c>
      <c r="I1" s="10" t="s">
        <v>101</v>
      </c>
      <c r="J1" s="16" t="s">
        <v>102</v>
      </c>
      <c r="K1" s="9" t="s">
        <v>103</v>
      </c>
      <c r="L1" s="16" t="s">
        <v>104</v>
      </c>
      <c r="M1" s="10" t="s">
        <v>105</v>
      </c>
      <c r="N1" s="16" t="s">
        <v>106</v>
      </c>
      <c r="O1" s="9" t="s">
        <v>107</v>
      </c>
      <c r="P1" s="16" t="s">
        <v>108</v>
      </c>
      <c r="Q1" s="9" t="s">
        <v>109</v>
      </c>
      <c r="R1" s="16" t="s">
        <v>110</v>
      </c>
      <c r="S1" s="20" t="s">
        <v>111</v>
      </c>
      <c r="T1" s="16" t="s">
        <v>112</v>
      </c>
      <c r="U1" s="61" t="s">
        <v>232</v>
      </c>
      <c r="V1" s="60" t="s">
        <v>231</v>
      </c>
    </row>
    <row r="2" spans="1:22" x14ac:dyDescent="0.2">
      <c r="A2" s="63" t="s">
        <v>233</v>
      </c>
      <c r="C2" s="35">
        <v>193087</v>
      </c>
      <c r="D2" s="59">
        <v>1</v>
      </c>
      <c r="E2" s="35">
        <v>88638</v>
      </c>
      <c r="F2" s="59">
        <v>0.45905731613210626</v>
      </c>
      <c r="G2" s="35">
        <v>83267</v>
      </c>
      <c r="H2" s="59">
        <v>0.43124083962151777</v>
      </c>
      <c r="I2" s="35">
        <v>551</v>
      </c>
      <c r="J2" s="59">
        <v>2.8536359257743918E-3</v>
      </c>
      <c r="K2" s="35">
        <v>3888</v>
      </c>
      <c r="L2" s="59">
        <v>2.0136000870074111E-2</v>
      </c>
      <c r="M2" s="35">
        <v>32</v>
      </c>
      <c r="N2" s="59">
        <v>1.6572840222283219E-4</v>
      </c>
      <c r="O2" s="35">
        <v>727</v>
      </c>
      <c r="P2" s="59">
        <v>3.7651421379999691E-3</v>
      </c>
      <c r="Q2" s="35">
        <v>9778</v>
      </c>
      <c r="R2" s="59">
        <v>5.0640384904214165E-2</v>
      </c>
      <c r="S2" s="35">
        <v>6206</v>
      </c>
      <c r="T2" s="54">
        <v>3.2140952006090517E-2</v>
      </c>
      <c r="U2" s="37">
        <v>104449</v>
      </c>
      <c r="V2" s="59">
        <v>0.54094268386789379</v>
      </c>
    </row>
    <row r="3" spans="1:22" x14ac:dyDescent="0.2">
      <c r="A3" s="63" t="s">
        <v>234</v>
      </c>
      <c r="C3" s="35">
        <v>169357</v>
      </c>
      <c r="D3" s="59">
        <v>0.99999999999999989</v>
      </c>
      <c r="E3" s="35">
        <v>55766</v>
      </c>
      <c r="F3" s="59">
        <v>0.32928075013137925</v>
      </c>
      <c r="G3" s="35">
        <v>83480</v>
      </c>
      <c r="H3" s="59">
        <v>0.49292323317016717</v>
      </c>
      <c r="I3" s="35">
        <v>330</v>
      </c>
      <c r="J3" s="59">
        <v>1.9485465614057877E-3</v>
      </c>
      <c r="K3" s="35">
        <v>10668</v>
      </c>
      <c r="L3" s="59">
        <v>6.2991196112354375E-2</v>
      </c>
      <c r="M3" s="35">
        <v>32</v>
      </c>
      <c r="N3" s="59">
        <v>1.8894996959086427E-4</v>
      </c>
      <c r="O3" s="35">
        <v>687</v>
      </c>
      <c r="P3" s="59">
        <v>4.0565196596538669E-3</v>
      </c>
      <c r="Q3" s="35">
        <v>13617</v>
      </c>
      <c r="R3" s="59">
        <v>8.0404116747462465E-2</v>
      </c>
      <c r="S3" s="35">
        <v>4777</v>
      </c>
      <c r="T3" s="54">
        <v>2.8206687647986207E-2</v>
      </c>
      <c r="U3" s="37">
        <v>113591</v>
      </c>
      <c r="V3" s="59">
        <v>0.67071924986862075</v>
      </c>
    </row>
    <row r="4" spans="1:22" x14ac:dyDescent="0.2">
      <c r="A4" s="63" t="s">
        <v>235</v>
      </c>
      <c r="C4" s="35">
        <v>186758</v>
      </c>
      <c r="D4" s="59">
        <v>1</v>
      </c>
      <c r="E4" s="35">
        <v>81850</v>
      </c>
      <c r="F4" s="59">
        <v>0.43826770473018561</v>
      </c>
      <c r="G4" s="35">
        <v>87164</v>
      </c>
      <c r="H4" s="59">
        <v>0.46672163976911296</v>
      </c>
      <c r="I4" s="35">
        <v>345</v>
      </c>
      <c r="J4" s="59">
        <v>1.8473104231144046E-3</v>
      </c>
      <c r="K4" s="35">
        <v>2675</v>
      </c>
      <c r="L4" s="59">
        <v>1.4323348932843573E-2</v>
      </c>
      <c r="M4" s="35">
        <v>30</v>
      </c>
      <c r="N4" s="59">
        <v>1.6063568896646998E-4</v>
      </c>
      <c r="O4" s="35">
        <v>817</v>
      </c>
      <c r="P4" s="59">
        <v>4.3746452628535323E-3</v>
      </c>
      <c r="Q4" s="35">
        <v>7797</v>
      </c>
      <c r="R4" s="59">
        <v>4.1749215562385547E-2</v>
      </c>
      <c r="S4" s="35">
        <v>6080</v>
      </c>
      <c r="T4" s="54">
        <v>3.2555499630537915E-2</v>
      </c>
      <c r="U4" s="37">
        <v>104908</v>
      </c>
      <c r="V4" s="59">
        <v>0.56173229526981439</v>
      </c>
    </row>
    <row r="5" spans="1:22" s="52" customFormat="1" x14ac:dyDescent="0.2">
      <c r="A5" s="63" t="s">
        <v>236</v>
      </c>
      <c r="B5"/>
      <c r="C5" s="35">
        <v>180199</v>
      </c>
      <c r="D5" s="59">
        <v>0.99999999999999989</v>
      </c>
      <c r="E5" s="35">
        <v>66385</v>
      </c>
      <c r="F5" s="59">
        <v>0.36839827080061488</v>
      </c>
      <c r="G5" s="35">
        <v>81831</v>
      </c>
      <c r="H5" s="59">
        <v>0.45411461772817829</v>
      </c>
      <c r="I5" s="35">
        <v>522</v>
      </c>
      <c r="J5" s="59">
        <v>2.8967974295084878E-3</v>
      </c>
      <c r="K5" s="35">
        <v>1471</v>
      </c>
      <c r="L5" s="59">
        <v>8.1631973540363702E-3</v>
      </c>
      <c r="M5" s="35">
        <v>63</v>
      </c>
      <c r="N5" s="59">
        <v>3.4961348287171405E-4</v>
      </c>
      <c r="O5" s="35">
        <v>709</v>
      </c>
      <c r="P5" s="59">
        <v>3.9345390373975442E-3</v>
      </c>
      <c r="Q5" s="35">
        <v>23478</v>
      </c>
      <c r="R5" s="59">
        <v>0.13028929128352543</v>
      </c>
      <c r="S5" s="35">
        <v>5740</v>
      </c>
      <c r="T5" s="54">
        <v>3.1853672883867278E-2</v>
      </c>
      <c r="U5" s="37">
        <v>113814</v>
      </c>
      <c r="V5" s="59">
        <v>0.63160172919938518</v>
      </c>
    </row>
    <row r="6" spans="1:22" x14ac:dyDescent="0.2">
      <c r="A6" s="63" t="s">
        <v>237</v>
      </c>
      <c r="C6" s="35">
        <v>203828</v>
      </c>
      <c r="D6" s="59">
        <v>0.99999999999999989</v>
      </c>
      <c r="E6" s="35">
        <v>81200</v>
      </c>
      <c r="F6" s="59">
        <v>0.39837510057499459</v>
      </c>
      <c r="G6" s="35">
        <v>106991</v>
      </c>
      <c r="H6" s="59">
        <v>0.52490825598053259</v>
      </c>
      <c r="I6" s="35">
        <v>610</v>
      </c>
      <c r="J6" s="59">
        <v>2.9927193516101811E-3</v>
      </c>
      <c r="K6" s="35">
        <v>1781</v>
      </c>
      <c r="L6" s="59">
        <v>8.7377592872421844E-3</v>
      </c>
      <c r="M6" s="35">
        <v>25</v>
      </c>
      <c r="N6" s="59">
        <v>1.226524324430402E-4</v>
      </c>
      <c r="O6" s="35">
        <v>923</v>
      </c>
      <c r="P6" s="59">
        <v>4.5283278057970449E-3</v>
      </c>
      <c r="Q6" s="35">
        <v>5441</v>
      </c>
      <c r="R6" s="59">
        <v>2.6694075396903272E-2</v>
      </c>
      <c r="S6" s="35">
        <v>6857</v>
      </c>
      <c r="T6" s="54">
        <v>3.3641109170477072E-2</v>
      </c>
      <c r="U6" s="37">
        <v>122628</v>
      </c>
      <c r="V6" s="59">
        <v>0.60162489942500541</v>
      </c>
    </row>
    <row r="7" spans="1:22" x14ac:dyDescent="0.2">
      <c r="A7" s="63" t="s">
        <v>238</v>
      </c>
      <c r="C7" s="35">
        <v>217734</v>
      </c>
      <c r="D7" s="59">
        <v>1</v>
      </c>
      <c r="E7" s="35">
        <v>146368</v>
      </c>
      <c r="F7" s="59">
        <v>0.6722330917541588</v>
      </c>
      <c r="G7" s="35">
        <v>43380</v>
      </c>
      <c r="H7" s="59">
        <v>0.19923392763647385</v>
      </c>
      <c r="I7" s="35">
        <v>699</v>
      </c>
      <c r="J7" s="59">
        <v>3.210339221251619E-3</v>
      </c>
      <c r="K7" s="35">
        <v>6588</v>
      </c>
      <c r="L7" s="59">
        <v>3.0257102703298521E-2</v>
      </c>
      <c r="M7" s="35">
        <v>51</v>
      </c>
      <c r="N7" s="59">
        <v>2.3423075863209238E-4</v>
      </c>
      <c r="O7" s="35">
        <v>845</v>
      </c>
      <c r="P7" s="59">
        <v>3.8808821773356479E-3</v>
      </c>
      <c r="Q7" s="35">
        <v>10250</v>
      </c>
      <c r="R7" s="59">
        <v>4.7075789725077387E-2</v>
      </c>
      <c r="S7" s="35">
        <v>9553</v>
      </c>
      <c r="T7" s="54">
        <v>4.3874636023772125E-2</v>
      </c>
      <c r="U7" s="37">
        <v>71366</v>
      </c>
      <c r="V7" s="59">
        <v>0.32776690824584126</v>
      </c>
    </row>
    <row r="8" spans="1:22" x14ac:dyDescent="0.2">
      <c r="A8" s="63" t="s">
        <v>239</v>
      </c>
      <c r="C8" s="35">
        <v>225553</v>
      </c>
      <c r="D8" s="59">
        <v>1</v>
      </c>
      <c r="E8" s="35">
        <v>171678</v>
      </c>
      <c r="F8" s="59">
        <v>0.76114261393109384</v>
      </c>
      <c r="G8" s="35">
        <v>15909</v>
      </c>
      <c r="H8" s="59">
        <v>7.0533311461164344E-2</v>
      </c>
      <c r="I8" s="35">
        <v>412</v>
      </c>
      <c r="J8" s="59">
        <v>1.8266216809353013E-3</v>
      </c>
      <c r="K8" s="35">
        <v>22579</v>
      </c>
      <c r="L8" s="59">
        <v>0.10010507508213147</v>
      </c>
      <c r="M8" s="35">
        <v>22</v>
      </c>
      <c r="N8" s="59">
        <v>9.7538050923729684E-5</v>
      </c>
      <c r="O8" s="35">
        <v>758</v>
      </c>
      <c r="P8" s="59">
        <v>3.3606292090994135E-3</v>
      </c>
      <c r="Q8" s="35">
        <v>7217</v>
      </c>
      <c r="R8" s="59">
        <v>3.1996914250752594E-2</v>
      </c>
      <c r="S8" s="35">
        <v>6978</v>
      </c>
      <c r="T8" s="54">
        <v>3.0937296333899349E-2</v>
      </c>
      <c r="U8" s="37">
        <v>53875</v>
      </c>
      <c r="V8" s="59">
        <v>0.23885738606890619</v>
      </c>
    </row>
    <row r="9" spans="1:22" x14ac:dyDescent="0.2">
      <c r="A9" s="63" t="s">
        <v>240</v>
      </c>
      <c r="C9" s="35">
        <v>227952</v>
      </c>
      <c r="D9" s="59">
        <v>1</v>
      </c>
      <c r="E9" s="35">
        <v>194588</v>
      </c>
      <c r="F9" s="59">
        <v>0.85363585316206925</v>
      </c>
      <c r="G9" s="35">
        <v>13859</v>
      </c>
      <c r="H9" s="59">
        <v>6.0797887274513934E-2</v>
      </c>
      <c r="I9" s="35">
        <v>462</v>
      </c>
      <c r="J9" s="59">
        <v>2.0267424720993893E-3</v>
      </c>
      <c r="K9" s="35">
        <v>4450</v>
      </c>
      <c r="L9" s="59">
        <v>1.9521653681476802E-2</v>
      </c>
      <c r="M9" s="35">
        <v>32</v>
      </c>
      <c r="N9" s="59">
        <v>1.4038043096792306E-4</v>
      </c>
      <c r="O9" s="35">
        <v>635</v>
      </c>
      <c r="P9" s="59">
        <v>2.7856741770197232E-3</v>
      </c>
      <c r="Q9" s="35">
        <v>6546</v>
      </c>
      <c r="R9" s="59">
        <v>2.8716571909875765E-2</v>
      </c>
      <c r="S9" s="35">
        <v>7380</v>
      </c>
      <c r="T9" s="54">
        <v>3.2375236891977258E-2</v>
      </c>
      <c r="U9" s="37">
        <v>33364</v>
      </c>
      <c r="V9" s="59">
        <v>0.14636414683793078</v>
      </c>
    </row>
    <row r="10" spans="1:22" x14ac:dyDescent="0.2">
      <c r="A10" s="63" t="s">
        <v>241</v>
      </c>
      <c r="C10" s="35">
        <v>219325</v>
      </c>
      <c r="D10" s="59">
        <v>0.99999999999999989</v>
      </c>
      <c r="E10" s="35">
        <v>144391</v>
      </c>
      <c r="F10" s="59">
        <v>0.65834264219765193</v>
      </c>
      <c r="G10" s="35">
        <v>47578</v>
      </c>
      <c r="H10" s="59">
        <v>0.21692921463581444</v>
      </c>
      <c r="I10" s="35">
        <v>618</v>
      </c>
      <c r="J10" s="59">
        <v>2.817736236179186E-3</v>
      </c>
      <c r="K10" s="35">
        <v>12400</v>
      </c>
      <c r="L10" s="59">
        <v>5.6537102473498232E-2</v>
      </c>
      <c r="M10" s="35">
        <v>49</v>
      </c>
      <c r="N10" s="59">
        <v>2.2341274364527528E-4</v>
      </c>
      <c r="O10" s="35">
        <v>795</v>
      </c>
      <c r="P10" s="59">
        <v>3.6247577795508949E-3</v>
      </c>
      <c r="Q10" s="35">
        <v>5008</v>
      </c>
      <c r="R10" s="59">
        <v>2.2833694289296706E-2</v>
      </c>
      <c r="S10" s="35">
        <v>8486</v>
      </c>
      <c r="T10" s="54">
        <v>3.869143964436339E-2</v>
      </c>
      <c r="U10" s="37">
        <v>74934</v>
      </c>
      <c r="V10" s="59">
        <v>0.34165735780234813</v>
      </c>
    </row>
    <row r="11" spans="1:22" x14ac:dyDescent="0.2">
      <c r="A11" s="63" t="s">
        <v>242</v>
      </c>
      <c r="C11" s="35">
        <v>232106</v>
      </c>
      <c r="D11" s="59">
        <v>1</v>
      </c>
      <c r="E11" s="35">
        <v>189203</v>
      </c>
      <c r="F11" s="59">
        <v>0.81515772965800104</v>
      </c>
      <c r="G11" s="35">
        <v>17420</v>
      </c>
      <c r="H11" s="59">
        <v>7.5051915934960745E-2</v>
      </c>
      <c r="I11" s="35">
        <v>311</v>
      </c>
      <c r="J11" s="59">
        <v>1.3399050433853497E-3</v>
      </c>
      <c r="K11" s="35">
        <v>12314</v>
      </c>
      <c r="L11" s="59">
        <v>5.3053346315907385E-2</v>
      </c>
      <c r="M11" s="35">
        <v>37</v>
      </c>
      <c r="N11" s="59">
        <v>1.5940992477574901E-4</v>
      </c>
      <c r="O11" s="35">
        <v>519</v>
      </c>
      <c r="P11" s="59">
        <v>2.2360473232057765E-3</v>
      </c>
      <c r="Q11" s="35">
        <v>5406</v>
      </c>
      <c r="R11" s="59">
        <v>2.3291082522640519E-2</v>
      </c>
      <c r="S11" s="35">
        <v>6896</v>
      </c>
      <c r="T11" s="54">
        <v>2.9710563277123382E-2</v>
      </c>
      <c r="U11" s="37">
        <v>42903</v>
      </c>
      <c r="V11" s="59">
        <v>0.1848422703419989</v>
      </c>
    </row>
    <row r="12" spans="1:22" x14ac:dyDescent="0.2">
      <c r="A12" s="63" t="s">
        <v>243</v>
      </c>
      <c r="C12" s="35">
        <v>229870</v>
      </c>
      <c r="D12" s="59">
        <v>1</v>
      </c>
      <c r="E12" s="35">
        <v>120031</v>
      </c>
      <c r="F12" s="59">
        <v>0.52216905207291076</v>
      </c>
      <c r="G12" s="35">
        <v>78160</v>
      </c>
      <c r="H12" s="59">
        <v>0.34001827119676337</v>
      </c>
      <c r="I12" s="35">
        <v>406</v>
      </c>
      <c r="J12" s="59">
        <v>1.7662156871275068E-3</v>
      </c>
      <c r="K12" s="35">
        <v>16579</v>
      </c>
      <c r="L12" s="59">
        <v>7.2123374081002306E-2</v>
      </c>
      <c r="M12" s="35">
        <v>59</v>
      </c>
      <c r="N12" s="59">
        <v>2.5666681167616477E-4</v>
      </c>
      <c r="O12" s="35">
        <v>1072</v>
      </c>
      <c r="P12" s="59">
        <v>4.6635054596076047E-3</v>
      </c>
      <c r="Q12" s="35">
        <v>6007</v>
      </c>
      <c r="R12" s="59">
        <v>2.6132161656588507E-2</v>
      </c>
      <c r="S12" s="35">
        <v>7556</v>
      </c>
      <c r="T12" s="54">
        <v>3.2870753034323748E-2</v>
      </c>
      <c r="U12" s="37">
        <v>109839</v>
      </c>
      <c r="V12" s="59">
        <v>0.47783094792708924</v>
      </c>
    </row>
    <row r="13" spans="1:22" x14ac:dyDescent="0.2">
      <c r="A13" s="63" t="s">
        <v>244</v>
      </c>
      <c r="C13" s="35">
        <v>211638</v>
      </c>
      <c r="D13" s="59">
        <v>1</v>
      </c>
      <c r="E13" s="35">
        <v>147986</v>
      </c>
      <c r="F13" s="59">
        <v>0.69924115707009138</v>
      </c>
      <c r="G13" s="35">
        <v>29419</v>
      </c>
      <c r="H13" s="59">
        <v>0.13900622761507858</v>
      </c>
      <c r="I13" s="35">
        <v>405</v>
      </c>
      <c r="J13" s="59">
        <v>1.9136449975902248E-3</v>
      </c>
      <c r="K13" s="35">
        <v>10992</v>
      </c>
      <c r="L13" s="59">
        <v>5.1937742749411729E-2</v>
      </c>
      <c r="M13" s="35">
        <v>64</v>
      </c>
      <c r="N13" s="59">
        <v>3.0240316011302318E-4</v>
      </c>
      <c r="O13" s="35">
        <v>770</v>
      </c>
      <c r="P13" s="59">
        <v>3.63828802010981E-3</v>
      </c>
      <c r="Q13" s="35">
        <v>15053</v>
      </c>
      <c r="R13" s="59">
        <v>7.1126168268458412E-2</v>
      </c>
      <c r="S13" s="35">
        <v>6949</v>
      </c>
      <c r="T13" s="54">
        <v>3.2834368119146848E-2</v>
      </c>
      <c r="U13" s="37">
        <v>63652</v>
      </c>
      <c r="V13" s="59">
        <v>0.30075884292990862</v>
      </c>
    </row>
    <row r="14" spans="1:22" x14ac:dyDescent="0.2">
      <c r="A14" s="63" t="s">
        <v>245</v>
      </c>
      <c r="C14" s="35">
        <v>229773</v>
      </c>
      <c r="D14" s="59">
        <v>1.0000000000000002</v>
      </c>
      <c r="E14" s="35">
        <v>176933</v>
      </c>
      <c r="F14" s="59">
        <v>0.77003390302603003</v>
      </c>
      <c r="G14" s="35">
        <v>7941</v>
      </c>
      <c r="H14" s="59">
        <v>3.4560196367719447E-2</v>
      </c>
      <c r="I14" s="35">
        <v>266</v>
      </c>
      <c r="J14" s="59">
        <v>1.1576643034647239E-3</v>
      </c>
      <c r="K14" s="35">
        <v>29871</v>
      </c>
      <c r="L14" s="59">
        <v>0.13000221958193522</v>
      </c>
      <c r="M14" s="35">
        <v>37</v>
      </c>
      <c r="N14" s="59">
        <v>1.6102849333907813E-4</v>
      </c>
      <c r="O14" s="35">
        <v>688</v>
      </c>
      <c r="P14" s="59">
        <v>2.994259551818534E-3</v>
      </c>
      <c r="Q14" s="35">
        <v>7505</v>
      </c>
      <c r="R14" s="59">
        <v>3.2662671419183283E-2</v>
      </c>
      <c r="S14" s="35">
        <v>6532</v>
      </c>
      <c r="T14" s="54">
        <v>2.8428057256509685E-2</v>
      </c>
      <c r="U14" s="37">
        <v>52840</v>
      </c>
      <c r="V14" s="59">
        <v>0.22996609697396997</v>
      </c>
    </row>
    <row r="15" spans="1:22" x14ac:dyDescent="0.2">
      <c r="A15" s="63" t="s">
        <v>246</v>
      </c>
      <c r="C15" s="35">
        <v>201692</v>
      </c>
      <c r="D15" s="59">
        <v>1</v>
      </c>
      <c r="E15" s="35">
        <v>172027</v>
      </c>
      <c r="F15" s="59">
        <v>0.85291930269916505</v>
      </c>
      <c r="G15" s="35">
        <v>9551</v>
      </c>
      <c r="H15" s="59">
        <v>4.735438192888166E-2</v>
      </c>
      <c r="I15" s="35">
        <v>519</v>
      </c>
      <c r="J15" s="59">
        <v>2.5732304702219227E-3</v>
      </c>
      <c r="K15" s="35">
        <v>3303</v>
      </c>
      <c r="L15" s="59">
        <v>1.6376455189100213E-2</v>
      </c>
      <c r="M15" s="35">
        <v>52</v>
      </c>
      <c r="N15" s="59">
        <v>2.5781885250778414E-4</v>
      </c>
      <c r="O15" s="35">
        <v>566</v>
      </c>
      <c r="P15" s="59">
        <v>2.8062590484501122E-3</v>
      </c>
      <c r="Q15" s="35">
        <v>8046</v>
      </c>
      <c r="R15" s="59">
        <v>3.9892509370723681E-2</v>
      </c>
      <c r="S15" s="35">
        <v>7628</v>
      </c>
      <c r="T15" s="54">
        <v>3.7820042440949567E-2</v>
      </c>
      <c r="U15" s="37">
        <v>29665</v>
      </c>
      <c r="V15" s="59">
        <v>0.14708069730083492</v>
      </c>
    </row>
    <row r="16" spans="1:22" x14ac:dyDescent="0.2">
      <c r="A16" s="63" t="s">
        <v>247</v>
      </c>
      <c r="C16" s="35">
        <v>226099</v>
      </c>
      <c r="D16" s="59">
        <v>0.99999999999999989</v>
      </c>
      <c r="E16" s="35">
        <v>174597</v>
      </c>
      <c r="F16" s="59">
        <v>0.77221482624867865</v>
      </c>
      <c r="G16" s="35">
        <v>14937</v>
      </c>
      <c r="H16" s="59">
        <v>6.6063980822560028E-2</v>
      </c>
      <c r="I16" s="35">
        <v>401</v>
      </c>
      <c r="J16" s="59">
        <v>1.7735593700104822E-3</v>
      </c>
      <c r="K16" s="35">
        <v>21588</v>
      </c>
      <c r="L16" s="59">
        <v>9.5480298453332391E-2</v>
      </c>
      <c r="M16" s="35">
        <v>59</v>
      </c>
      <c r="N16" s="59">
        <v>2.6094763798159212E-4</v>
      </c>
      <c r="O16" s="35">
        <v>855</v>
      </c>
      <c r="P16" s="59">
        <v>3.7815293300722248E-3</v>
      </c>
      <c r="Q16" s="35">
        <v>6676</v>
      </c>
      <c r="R16" s="59">
        <v>2.952688866381541E-2</v>
      </c>
      <c r="S16" s="35">
        <v>6986</v>
      </c>
      <c r="T16" s="54">
        <v>3.0897969473549197E-2</v>
      </c>
      <c r="U16" s="37">
        <v>51502</v>
      </c>
      <c r="V16" s="59">
        <v>0.22778517375132132</v>
      </c>
    </row>
    <row r="17" spans="1:22" x14ac:dyDescent="0.2">
      <c r="A17" s="63" t="s">
        <v>248</v>
      </c>
      <c r="C17" s="35">
        <v>195953</v>
      </c>
      <c r="D17" s="59">
        <v>1</v>
      </c>
      <c r="E17" s="35">
        <v>169478</v>
      </c>
      <c r="F17" s="59">
        <v>0.86489107081800232</v>
      </c>
      <c r="G17" s="35">
        <v>10820</v>
      </c>
      <c r="H17" s="59">
        <v>5.5217322521216819E-2</v>
      </c>
      <c r="I17" s="35">
        <v>652</v>
      </c>
      <c r="J17" s="59">
        <v>3.3273284920363557E-3</v>
      </c>
      <c r="K17" s="35">
        <v>1490</v>
      </c>
      <c r="L17" s="59">
        <v>7.6038641919235735E-3</v>
      </c>
      <c r="M17" s="35">
        <v>40</v>
      </c>
      <c r="N17" s="59">
        <v>2.0413058233351874E-4</v>
      </c>
      <c r="O17" s="35">
        <v>459</v>
      </c>
      <c r="P17" s="59">
        <v>2.3423984322771276E-3</v>
      </c>
      <c r="Q17" s="35">
        <v>6074</v>
      </c>
      <c r="R17" s="59">
        <v>3.0997228927344824E-2</v>
      </c>
      <c r="S17" s="35">
        <v>6940</v>
      </c>
      <c r="T17" s="54">
        <v>3.5416656034865504E-2</v>
      </c>
      <c r="U17" s="37">
        <v>26475</v>
      </c>
      <c r="V17" s="59">
        <v>0.13510892918199771</v>
      </c>
    </row>
    <row r="18" spans="1:22" x14ac:dyDescent="0.2">
      <c r="A18" s="63" t="s">
        <v>249</v>
      </c>
      <c r="C18" s="35">
        <v>200526</v>
      </c>
      <c r="D18" s="59">
        <v>1</v>
      </c>
      <c r="E18" s="35">
        <v>176306</v>
      </c>
      <c r="F18" s="59">
        <v>0.87921765756061554</v>
      </c>
      <c r="G18" s="35">
        <v>5033</v>
      </c>
      <c r="H18" s="59">
        <v>2.5098989657201559E-2</v>
      </c>
      <c r="I18" s="35">
        <v>604</v>
      </c>
      <c r="J18" s="59">
        <v>3.0120782342439385E-3</v>
      </c>
      <c r="K18" s="35">
        <v>1172</v>
      </c>
      <c r="L18" s="59">
        <v>5.8446286267117478E-3</v>
      </c>
      <c r="M18" s="35">
        <v>24</v>
      </c>
      <c r="N18" s="59">
        <v>1.1968522785075252E-4</v>
      </c>
      <c r="O18" s="35">
        <v>519</v>
      </c>
      <c r="P18" s="59">
        <v>2.5881930522725235E-3</v>
      </c>
      <c r="Q18" s="35">
        <v>9481</v>
      </c>
      <c r="R18" s="59">
        <v>4.7280651885541029E-2</v>
      </c>
      <c r="S18" s="35">
        <v>7387</v>
      </c>
      <c r="T18" s="54">
        <v>3.6838115755562867E-2</v>
      </c>
      <c r="U18" s="37">
        <v>24220</v>
      </c>
      <c r="V18" s="59">
        <v>0.12078234243938442</v>
      </c>
    </row>
    <row r="19" spans="1:22" x14ac:dyDescent="0.2">
      <c r="A19" s="63" t="s">
        <v>250</v>
      </c>
      <c r="C19" s="35">
        <v>243159</v>
      </c>
      <c r="D19" s="59">
        <v>0.99999999999999989</v>
      </c>
      <c r="E19" s="35">
        <v>159481</v>
      </c>
      <c r="F19" s="59">
        <v>0.65587126119123706</v>
      </c>
      <c r="G19" s="35">
        <v>31570</v>
      </c>
      <c r="H19" s="59">
        <v>0.12983274318450067</v>
      </c>
      <c r="I19" s="35">
        <v>469</v>
      </c>
      <c r="J19" s="59">
        <v>1.9287791116100988E-3</v>
      </c>
      <c r="K19" s="35">
        <v>26044</v>
      </c>
      <c r="L19" s="59">
        <v>0.10710687245793904</v>
      </c>
      <c r="M19" s="35">
        <v>150</v>
      </c>
      <c r="N19" s="59">
        <v>6.1688031288169472E-4</v>
      </c>
      <c r="O19" s="35">
        <v>1336</v>
      </c>
      <c r="P19" s="59">
        <v>5.4943473200662939E-3</v>
      </c>
      <c r="Q19" s="35">
        <v>12979</v>
      </c>
      <c r="R19" s="59">
        <v>5.3376597205943434E-2</v>
      </c>
      <c r="S19" s="35">
        <v>11130</v>
      </c>
      <c r="T19" s="54">
        <v>4.5772519215821747E-2</v>
      </c>
      <c r="U19" s="37">
        <v>83678</v>
      </c>
      <c r="V19" s="59">
        <v>0.34412873880876299</v>
      </c>
    </row>
    <row r="20" spans="1:22" x14ac:dyDescent="0.2">
      <c r="A20" s="63" t="s">
        <v>251</v>
      </c>
      <c r="C20" s="35">
        <v>204186</v>
      </c>
      <c r="D20" s="59">
        <v>1</v>
      </c>
      <c r="E20" s="35">
        <v>170916</v>
      </c>
      <c r="F20" s="59">
        <v>0.83706032734859392</v>
      </c>
      <c r="G20" s="35">
        <v>13669</v>
      </c>
      <c r="H20" s="59">
        <v>6.6943864907486314E-2</v>
      </c>
      <c r="I20" s="35">
        <v>867</v>
      </c>
      <c r="J20" s="59">
        <v>4.2461285298698243E-3</v>
      </c>
      <c r="K20" s="35">
        <v>2953</v>
      </c>
      <c r="L20" s="59">
        <v>1.4462303977745781E-2</v>
      </c>
      <c r="M20" s="35">
        <v>27</v>
      </c>
      <c r="N20" s="59">
        <v>1.322323763627281E-4</v>
      </c>
      <c r="O20" s="35">
        <v>587</v>
      </c>
      <c r="P20" s="59">
        <v>2.8748298120341259E-3</v>
      </c>
      <c r="Q20" s="35">
        <v>8187</v>
      </c>
      <c r="R20" s="59">
        <v>4.0095795010431666E-2</v>
      </c>
      <c r="S20" s="35">
        <v>6980</v>
      </c>
      <c r="T20" s="54">
        <v>3.4184518037475638E-2</v>
      </c>
      <c r="U20" s="37">
        <v>33270</v>
      </c>
      <c r="V20" s="59">
        <v>0.16293967265140608</v>
      </c>
    </row>
    <row r="21" spans="1:22" x14ac:dyDescent="0.2">
      <c r="A21" s="63" t="s">
        <v>252</v>
      </c>
      <c r="C21" s="35">
        <v>204328</v>
      </c>
      <c r="D21" s="59">
        <v>0.99999999999999989</v>
      </c>
      <c r="E21" s="35">
        <v>157681</v>
      </c>
      <c r="F21" s="59">
        <v>0.77170529736502091</v>
      </c>
      <c r="G21" s="35">
        <v>21108</v>
      </c>
      <c r="H21" s="59">
        <v>0.10330449081868369</v>
      </c>
      <c r="I21" s="35">
        <v>649</v>
      </c>
      <c r="J21" s="59">
        <v>3.176265612153009E-3</v>
      </c>
      <c r="K21" s="35">
        <v>5648</v>
      </c>
      <c r="L21" s="59">
        <v>2.7641830781880115E-2</v>
      </c>
      <c r="M21" s="35">
        <v>53</v>
      </c>
      <c r="N21" s="59">
        <v>2.5938686817274188E-4</v>
      </c>
      <c r="O21" s="35">
        <v>929</v>
      </c>
      <c r="P21" s="59">
        <v>4.5466113308014564E-3</v>
      </c>
      <c r="Q21" s="35">
        <v>9737</v>
      </c>
      <c r="R21" s="59">
        <v>4.7653772365999762E-2</v>
      </c>
      <c r="S21" s="35">
        <v>8523</v>
      </c>
      <c r="T21" s="54">
        <v>4.171234485728828E-2</v>
      </c>
      <c r="U21" s="37">
        <v>46647</v>
      </c>
      <c r="V21" s="59">
        <v>0.22829470263497906</v>
      </c>
    </row>
    <row r="22" spans="1:22" x14ac:dyDescent="0.2">
      <c r="A22" s="63" t="s">
        <v>253</v>
      </c>
      <c r="C22" s="35">
        <v>207567</v>
      </c>
      <c r="D22" s="59">
        <v>1.0000000000000002</v>
      </c>
      <c r="E22" s="35">
        <v>166430</v>
      </c>
      <c r="F22" s="59">
        <v>0.80181339037515598</v>
      </c>
      <c r="G22" s="35">
        <v>17936</v>
      </c>
      <c r="H22" s="59">
        <v>8.6410652945795821E-2</v>
      </c>
      <c r="I22" s="35">
        <v>1022</v>
      </c>
      <c r="J22" s="59">
        <v>4.9237113799399709E-3</v>
      </c>
      <c r="K22" s="35">
        <v>3091</v>
      </c>
      <c r="L22" s="59">
        <v>1.4891577177489679E-2</v>
      </c>
      <c r="M22" s="35">
        <v>95</v>
      </c>
      <c r="N22" s="59">
        <v>4.5768354314510497E-4</v>
      </c>
      <c r="O22" s="35">
        <v>714</v>
      </c>
      <c r="P22" s="59">
        <v>3.4398531558484731E-3</v>
      </c>
      <c r="Q22" s="35">
        <v>10224</v>
      </c>
      <c r="R22" s="59">
        <v>4.9256384685426875E-2</v>
      </c>
      <c r="S22" s="35">
        <v>8055</v>
      </c>
      <c r="T22" s="54">
        <v>3.8806746737198111E-2</v>
      </c>
      <c r="U22" s="37">
        <v>41137</v>
      </c>
      <c r="V22" s="59">
        <v>0.19818660962484402</v>
      </c>
    </row>
    <row r="23" spans="1:22" x14ac:dyDescent="0.2">
      <c r="A23" s="63" t="s">
        <v>254</v>
      </c>
      <c r="C23" s="35">
        <v>213082</v>
      </c>
      <c r="D23" s="59">
        <v>1.0000000000000002</v>
      </c>
      <c r="E23" s="35">
        <v>193488</v>
      </c>
      <c r="F23" s="59">
        <v>0.90804479026853513</v>
      </c>
      <c r="G23" s="35">
        <v>1978</v>
      </c>
      <c r="H23" s="59">
        <v>9.2828113120770415E-3</v>
      </c>
      <c r="I23" s="35">
        <v>556</v>
      </c>
      <c r="J23" s="59">
        <v>2.6093241099670551E-3</v>
      </c>
      <c r="K23" s="35">
        <v>3678</v>
      </c>
      <c r="L23" s="59">
        <v>1.7260960569170553E-2</v>
      </c>
      <c r="M23" s="35">
        <v>102</v>
      </c>
      <c r="N23" s="59">
        <v>4.7868895542561081E-4</v>
      </c>
      <c r="O23" s="35">
        <v>614</v>
      </c>
      <c r="P23" s="59">
        <v>2.8815197905031867E-3</v>
      </c>
      <c r="Q23" s="35">
        <v>5507</v>
      </c>
      <c r="R23" s="59">
        <v>2.5844510564008223E-2</v>
      </c>
      <c r="S23" s="35">
        <v>7159</v>
      </c>
      <c r="T23" s="54">
        <v>3.3597394430313211E-2</v>
      </c>
      <c r="U23" s="37">
        <v>19594</v>
      </c>
      <c r="V23" s="59">
        <v>9.1955209731464885E-2</v>
      </c>
    </row>
    <row r="24" spans="1:22" x14ac:dyDescent="0.2">
      <c r="A24" s="63" t="s">
        <v>255</v>
      </c>
      <c r="C24" s="35">
        <v>215527</v>
      </c>
      <c r="D24" s="59">
        <v>0.99999999999999989</v>
      </c>
      <c r="E24" s="35">
        <v>149335</v>
      </c>
      <c r="F24" s="59">
        <v>0.69288302625657106</v>
      </c>
      <c r="G24" s="35">
        <v>25981</v>
      </c>
      <c r="H24" s="59">
        <v>0.12054638165983844</v>
      </c>
      <c r="I24" s="35">
        <v>758</v>
      </c>
      <c r="J24" s="59">
        <v>3.5169607520171486E-3</v>
      </c>
      <c r="K24" s="35">
        <v>13127</v>
      </c>
      <c r="L24" s="59">
        <v>6.0906522152676924E-2</v>
      </c>
      <c r="M24" s="35">
        <v>96</v>
      </c>
      <c r="N24" s="59">
        <v>4.4541983139003468E-4</v>
      </c>
      <c r="O24" s="35">
        <v>951</v>
      </c>
      <c r="P24" s="59">
        <v>4.4124402047075306E-3</v>
      </c>
      <c r="Q24" s="35">
        <v>16408</v>
      </c>
      <c r="R24" s="59">
        <v>7.6129672848413418E-2</v>
      </c>
      <c r="S24" s="35">
        <v>8871</v>
      </c>
      <c r="T24" s="54">
        <v>4.1159576294385387E-2</v>
      </c>
      <c r="U24" s="37">
        <v>66192</v>
      </c>
      <c r="V24" s="59">
        <v>0.30711697374342889</v>
      </c>
    </row>
    <row r="25" spans="1:22" x14ac:dyDescent="0.2">
      <c r="A25" s="63" t="s">
        <v>256</v>
      </c>
      <c r="C25" s="35">
        <v>213683</v>
      </c>
      <c r="D25" s="59">
        <v>1</v>
      </c>
      <c r="E25" s="35">
        <v>185779</v>
      </c>
      <c r="F25" s="59">
        <v>0.86941403855243515</v>
      </c>
      <c r="G25" s="35">
        <v>7300</v>
      </c>
      <c r="H25" s="59">
        <v>3.4162755109203823E-2</v>
      </c>
      <c r="I25" s="35">
        <v>660</v>
      </c>
      <c r="J25" s="59">
        <v>3.0886874482293864E-3</v>
      </c>
      <c r="K25" s="35">
        <v>3738</v>
      </c>
      <c r="L25" s="59">
        <v>1.7493202547699163E-2</v>
      </c>
      <c r="M25" s="35">
        <v>50</v>
      </c>
      <c r="N25" s="59">
        <v>2.339914733507111E-4</v>
      </c>
      <c r="O25" s="35">
        <v>577</v>
      </c>
      <c r="P25" s="59">
        <v>2.7002616024672061E-3</v>
      </c>
      <c r="Q25" s="35">
        <v>8285</v>
      </c>
      <c r="R25" s="59">
        <v>3.8772387134212827E-2</v>
      </c>
      <c r="S25" s="35">
        <v>7294</v>
      </c>
      <c r="T25" s="54">
        <v>3.4134676132401738E-2</v>
      </c>
      <c r="U25" s="37">
        <v>27904</v>
      </c>
      <c r="V25" s="59">
        <v>0.13058596144756485</v>
      </c>
    </row>
    <row r="26" spans="1:22" x14ac:dyDescent="0.2">
      <c r="A26" s="63" t="s">
        <v>257</v>
      </c>
      <c r="C26" s="35">
        <v>206658</v>
      </c>
      <c r="D26" s="59">
        <v>1</v>
      </c>
      <c r="E26" s="35">
        <v>189301</v>
      </c>
      <c r="F26" s="59">
        <v>0.9160109940094262</v>
      </c>
      <c r="G26" s="35">
        <v>3299</v>
      </c>
      <c r="H26" s="59">
        <v>1.5963572665950509E-2</v>
      </c>
      <c r="I26" s="35">
        <v>669</v>
      </c>
      <c r="J26" s="59">
        <v>3.2372325291060594E-3</v>
      </c>
      <c r="K26" s="35">
        <v>975</v>
      </c>
      <c r="L26" s="59">
        <v>4.7179397845716108E-3</v>
      </c>
      <c r="M26" s="35">
        <v>44</v>
      </c>
      <c r="N26" s="59">
        <v>2.1291215438066759E-4</v>
      </c>
      <c r="O26" s="35">
        <v>462</v>
      </c>
      <c r="P26" s="59">
        <v>2.2355776209970098E-3</v>
      </c>
      <c r="Q26" s="35">
        <v>5679</v>
      </c>
      <c r="R26" s="59">
        <v>2.7480184652904801E-2</v>
      </c>
      <c r="S26" s="35">
        <v>6229</v>
      </c>
      <c r="T26" s="54">
        <v>3.0141586582663145E-2</v>
      </c>
      <c r="U26" s="37">
        <v>17357</v>
      </c>
      <c r="V26" s="59">
        <v>8.3989005990573795E-2</v>
      </c>
    </row>
    <row r="27" spans="1:22" x14ac:dyDescent="0.2">
      <c r="A27" s="63" t="s">
        <v>258</v>
      </c>
      <c r="C27" s="35">
        <v>212280</v>
      </c>
      <c r="D27" s="59">
        <v>0.99999999999999989</v>
      </c>
      <c r="E27" s="35">
        <v>168302</v>
      </c>
      <c r="F27" s="59">
        <v>0.79283022423214622</v>
      </c>
      <c r="G27" s="35">
        <v>12080</v>
      </c>
      <c r="H27" s="59">
        <v>5.6905973242886751E-2</v>
      </c>
      <c r="I27" s="35">
        <v>1017</v>
      </c>
      <c r="J27" s="59">
        <v>4.790842283776145E-3</v>
      </c>
      <c r="K27" s="35">
        <v>6929</v>
      </c>
      <c r="L27" s="59">
        <v>3.264085170529489E-2</v>
      </c>
      <c r="M27" s="35">
        <v>55</v>
      </c>
      <c r="N27" s="59">
        <v>2.5909176559261353E-4</v>
      </c>
      <c r="O27" s="35">
        <v>644</v>
      </c>
      <c r="P27" s="59">
        <v>3.0337290371207841E-3</v>
      </c>
      <c r="Q27" s="35">
        <v>16076</v>
      </c>
      <c r="R27" s="59">
        <v>7.5730167703033729E-2</v>
      </c>
      <c r="S27" s="35">
        <v>7177</v>
      </c>
      <c r="T27" s="54">
        <v>3.3809120030148861E-2</v>
      </c>
      <c r="U27" s="37">
        <v>43978</v>
      </c>
      <c r="V27" s="59">
        <v>0.20716977576785378</v>
      </c>
    </row>
    <row r="28" spans="1:22" x14ac:dyDescent="0.2">
      <c r="A28" s="63" t="s">
        <v>259</v>
      </c>
      <c r="C28" s="35">
        <v>175918</v>
      </c>
      <c r="D28" s="59">
        <v>1</v>
      </c>
      <c r="E28" s="35">
        <v>108683</v>
      </c>
      <c r="F28" s="59">
        <v>0.61780488636751218</v>
      </c>
      <c r="G28" s="35">
        <v>50740</v>
      </c>
      <c r="H28" s="59">
        <v>0.28842983662842914</v>
      </c>
      <c r="I28" s="35">
        <v>726</v>
      </c>
      <c r="J28" s="59">
        <v>4.1269227708364128E-3</v>
      </c>
      <c r="K28" s="35">
        <v>1121</v>
      </c>
      <c r="L28" s="59">
        <v>6.372287088302505E-3</v>
      </c>
      <c r="M28" s="35">
        <v>32</v>
      </c>
      <c r="N28" s="59">
        <v>1.8190293204788595E-4</v>
      </c>
      <c r="O28" s="35">
        <v>578</v>
      </c>
      <c r="P28" s="59">
        <v>3.2856217101149398E-3</v>
      </c>
      <c r="Q28" s="35">
        <v>6592</v>
      </c>
      <c r="R28" s="59">
        <v>3.7472004001864505E-2</v>
      </c>
      <c r="S28" s="35">
        <v>7446</v>
      </c>
      <c r="T28" s="54">
        <v>4.2326538500892463E-2</v>
      </c>
      <c r="U28" s="37">
        <v>67235</v>
      </c>
      <c r="V28" s="59">
        <v>0.38219511363248787</v>
      </c>
    </row>
    <row r="29" spans="1:22" x14ac:dyDescent="0.2">
      <c r="A29" s="63" t="s">
        <v>260</v>
      </c>
      <c r="C29" s="35">
        <v>214199</v>
      </c>
      <c r="D29" s="59">
        <v>1</v>
      </c>
      <c r="E29" s="35">
        <v>174176</v>
      </c>
      <c r="F29" s="59">
        <v>0.81315038819042107</v>
      </c>
      <c r="G29" s="35">
        <v>7741</v>
      </c>
      <c r="H29" s="59">
        <v>3.6139291033104731E-2</v>
      </c>
      <c r="I29" s="35">
        <v>622</v>
      </c>
      <c r="J29" s="59">
        <v>2.9038417546300402E-3</v>
      </c>
      <c r="K29" s="35">
        <v>4350</v>
      </c>
      <c r="L29" s="59">
        <v>2.0308218058907836E-2</v>
      </c>
      <c r="M29" s="35">
        <v>44</v>
      </c>
      <c r="N29" s="59">
        <v>2.0541645852688387E-4</v>
      </c>
      <c r="O29" s="35">
        <v>564</v>
      </c>
      <c r="P29" s="59">
        <v>2.6330655138446023E-3</v>
      </c>
      <c r="Q29" s="35">
        <v>19813</v>
      </c>
      <c r="R29" s="59">
        <v>9.2498097563480694E-2</v>
      </c>
      <c r="S29" s="35">
        <v>6889</v>
      </c>
      <c r="T29" s="54">
        <v>3.2161681427084157E-2</v>
      </c>
      <c r="U29" s="37">
        <v>40023</v>
      </c>
      <c r="V29" s="59">
        <v>0.18684961180957893</v>
      </c>
    </row>
    <row r="30" spans="1:22" x14ac:dyDescent="0.2">
      <c r="A30" s="63" t="s">
        <v>261</v>
      </c>
      <c r="C30" s="35">
        <v>225476</v>
      </c>
      <c r="D30" s="59">
        <v>1</v>
      </c>
      <c r="E30" s="35">
        <v>160509</v>
      </c>
      <c r="F30" s="59">
        <v>0.71186733843069772</v>
      </c>
      <c r="G30" s="35">
        <v>26910</v>
      </c>
      <c r="H30" s="59">
        <v>0.11934751370434103</v>
      </c>
      <c r="I30" s="35">
        <v>615</v>
      </c>
      <c r="J30" s="59">
        <v>2.7275630222285299E-3</v>
      </c>
      <c r="K30" s="35">
        <v>6183</v>
      </c>
      <c r="L30" s="59">
        <v>2.7421987262502438E-2</v>
      </c>
      <c r="M30" s="35">
        <v>68</v>
      </c>
      <c r="N30" s="59">
        <v>3.0158420408380495E-4</v>
      </c>
      <c r="O30" s="35">
        <v>791</v>
      </c>
      <c r="P30" s="59">
        <v>3.508133903386613E-3</v>
      </c>
      <c r="Q30" s="35">
        <v>22864</v>
      </c>
      <c r="R30" s="59">
        <v>0.10140325356135464</v>
      </c>
      <c r="S30" s="35">
        <v>7536</v>
      </c>
      <c r="T30" s="54">
        <v>3.3422625911405206E-2</v>
      </c>
      <c r="U30" s="37">
        <v>64967</v>
      </c>
      <c r="V30" s="59">
        <v>0.28813266156930228</v>
      </c>
    </row>
    <row r="31" spans="1:22" x14ac:dyDescent="0.2">
      <c r="A31" s="63" t="s">
        <v>262</v>
      </c>
      <c r="C31" s="35">
        <v>226068</v>
      </c>
      <c r="D31" s="59">
        <v>1.0000000000000002</v>
      </c>
      <c r="E31" s="35">
        <v>190070</v>
      </c>
      <c r="F31" s="59">
        <v>0.84076472565776672</v>
      </c>
      <c r="G31" s="35">
        <v>3702</v>
      </c>
      <c r="H31" s="59">
        <v>1.6375603800626359E-2</v>
      </c>
      <c r="I31" s="35">
        <v>590</v>
      </c>
      <c r="J31" s="59">
        <v>2.609834209176E-3</v>
      </c>
      <c r="K31" s="35">
        <v>6122</v>
      </c>
      <c r="L31" s="59">
        <v>2.7080347506060122E-2</v>
      </c>
      <c r="M31" s="35">
        <v>59</v>
      </c>
      <c r="N31" s="59">
        <v>2.6098342091759999E-4</v>
      </c>
      <c r="O31" s="35">
        <v>592</v>
      </c>
      <c r="P31" s="59">
        <v>2.6186811048003254E-3</v>
      </c>
      <c r="Q31" s="35">
        <v>18839</v>
      </c>
      <c r="R31" s="59">
        <v>8.3333333333333329E-2</v>
      </c>
      <c r="S31" s="35">
        <v>6094</v>
      </c>
      <c r="T31" s="54">
        <v>2.6956490967319568E-2</v>
      </c>
      <c r="U31" s="37">
        <v>35998</v>
      </c>
      <c r="V31" s="59">
        <v>0.15923527434223331</v>
      </c>
    </row>
    <row r="32" spans="1:22" x14ac:dyDescent="0.2">
      <c r="A32" s="63" t="s">
        <v>263</v>
      </c>
      <c r="C32" s="35">
        <v>195335</v>
      </c>
      <c r="D32" s="59">
        <v>1</v>
      </c>
      <c r="E32" s="35">
        <v>176927</v>
      </c>
      <c r="F32" s="59">
        <v>0.90576189622955439</v>
      </c>
      <c r="G32" s="35">
        <v>2266</v>
      </c>
      <c r="H32" s="59">
        <v>1.160058361276781E-2</v>
      </c>
      <c r="I32" s="35">
        <v>652</v>
      </c>
      <c r="J32" s="59">
        <v>3.3378554790488135E-3</v>
      </c>
      <c r="K32" s="35">
        <v>884</v>
      </c>
      <c r="L32" s="59">
        <v>4.5255586556428697E-3</v>
      </c>
      <c r="M32" s="35">
        <v>19</v>
      </c>
      <c r="N32" s="59">
        <v>9.7268794634858068E-5</v>
      </c>
      <c r="O32" s="35">
        <v>429</v>
      </c>
      <c r="P32" s="59">
        <v>2.1962269946502163E-3</v>
      </c>
      <c r="Q32" s="35">
        <v>7584</v>
      </c>
      <c r="R32" s="59">
        <v>3.8825607290040184E-2</v>
      </c>
      <c r="S32" s="35">
        <v>6574</v>
      </c>
      <c r="T32" s="54">
        <v>3.3655002943660889E-2</v>
      </c>
      <c r="U32" s="37">
        <v>18408</v>
      </c>
      <c r="V32" s="59">
        <v>9.4238103770445641E-2</v>
      </c>
    </row>
    <row r="33" spans="1:22" x14ac:dyDescent="0.2">
      <c r="A33" s="63" t="s">
        <v>264</v>
      </c>
      <c r="C33" s="35">
        <v>202924</v>
      </c>
      <c r="D33" s="59">
        <v>1</v>
      </c>
      <c r="E33" s="35">
        <v>155069</v>
      </c>
      <c r="F33" s="59">
        <v>0.76417279375529756</v>
      </c>
      <c r="G33" s="35">
        <v>25585</v>
      </c>
      <c r="H33" s="59">
        <v>0.12608168575427253</v>
      </c>
      <c r="I33" s="35">
        <v>560</v>
      </c>
      <c r="J33" s="59">
        <v>2.759653860558633E-3</v>
      </c>
      <c r="K33" s="35">
        <v>2213</v>
      </c>
      <c r="L33" s="59">
        <v>1.0905560702529026E-2</v>
      </c>
      <c r="M33" s="35">
        <v>64</v>
      </c>
      <c r="N33" s="59">
        <v>3.1538901263527234E-4</v>
      </c>
      <c r="O33" s="35">
        <v>639</v>
      </c>
      <c r="P33" s="59">
        <v>3.1489621730302971E-3</v>
      </c>
      <c r="Q33" s="35">
        <v>12383</v>
      </c>
      <c r="R33" s="59">
        <v>6.1022845991602764E-2</v>
      </c>
      <c r="S33" s="35">
        <v>6411</v>
      </c>
      <c r="T33" s="54">
        <v>3.1593108750073921E-2</v>
      </c>
      <c r="U33" s="37">
        <v>47855</v>
      </c>
      <c r="V33" s="59">
        <v>0.23582720624470244</v>
      </c>
    </row>
    <row r="34" spans="1:22" x14ac:dyDescent="0.2">
      <c r="A34" s="63" t="s">
        <v>265</v>
      </c>
      <c r="C34" s="35">
        <v>193451</v>
      </c>
      <c r="D34" s="59">
        <v>1.0000000000000002</v>
      </c>
      <c r="E34" s="35">
        <v>169460</v>
      </c>
      <c r="F34" s="59">
        <v>0.87598409933264754</v>
      </c>
      <c r="G34" s="35">
        <v>6569</v>
      </c>
      <c r="H34" s="59">
        <v>3.3956919323239479E-2</v>
      </c>
      <c r="I34" s="35">
        <v>2065</v>
      </c>
      <c r="J34" s="59">
        <v>1.0674537738238624E-2</v>
      </c>
      <c r="K34" s="35">
        <v>1578</v>
      </c>
      <c r="L34" s="59">
        <v>8.1571043830220569E-3</v>
      </c>
      <c r="M34" s="35">
        <v>50</v>
      </c>
      <c r="N34" s="59">
        <v>2.5846338349246061E-4</v>
      </c>
      <c r="O34" s="35">
        <v>440</v>
      </c>
      <c r="P34" s="59">
        <v>2.2744777747336535E-3</v>
      </c>
      <c r="Q34" s="35">
        <v>7016</v>
      </c>
      <c r="R34" s="59">
        <v>3.6267581971662077E-2</v>
      </c>
      <c r="S34" s="35">
        <v>6273</v>
      </c>
      <c r="T34" s="54">
        <v>3.2426816092964113E-2</v>
      </c>
      <c r="U34" s="37">
        <v>23991</v>
      </c>
      <c r="V34" s="59">
        <v>0.12401590066735245</v>
      </c>
    </row>
    <row r="35" spans="1:22" x14ac:dyDescent="0.2">
      <c r="A35" s="63" t="s">
        <v>266</v>
      </c>
      <c r="C35" s="35">
        <v>195673</v>
      </c>
      <c r="D35" s="59">
        <v>1</v>
      </c>
      <c r="E35" s="35">
        <v>156939</v>
      </c>
      <c r="F35" s="59">
        <v>0.80204729318812507</v>
      </c>
      <c r="G35" s="35">
        <v>17748</v>
      </c>
      <c r="H35" s="59">
        <v>9.0702345239251206E-2</v>
      </c>
      <c r="I35" s="35">
        <v>1265</v>
      </c>
      <c r="J35" s="59">
        <v>6.4648674063360811E-3</v>
      </c>
      <c r="K35" s="35">
        <v>1061</v>
      </c>
      <c r="L35" s="59">
        <v>5.4223117139308953E-3</v>
      </c>
      <c r="M35" s="35">
        <v>39</v>
      </c>
      <c r="N35" s="59">
        <v>1.9931211766569735E-4</v>
      </c>
      <c r="O35" s="35">
        <v>479</v>
      </c>
      <c r="P35" s="59">
        <v>2.4479616503043345E-3</v>
      </c>
      <c r="Q35" s="35">
        <v>10785</v>
      </c>
      <c r="R35" s="59">
        <v>5.511746638524477E-2</v>
      </c>
      <c r="S35" s="35">
        <v>7357</v>
      </c>
      <c r="T35" s="54">
        <v>3.7598442299141936E-2</v>
      </c>
      <c r="U35" s="37">
        <v>38734</v>
      </c>
      <c r="V35" s="59">
        <v>0.19795270681187491</v>
      </c>
    </row>
    <row r="36" spans="1:22" x14ac:dyDescent="0.2">
      <c r="A36" s="63" t="s">
        <v>267</v>
      </c>
      <c r="C36" s="35">
        <v>204742</v>
      </c>
      <c r="D36" s="59">
        <v>1.0000000000000002</v>
      </c>
      <c r="E36" s="35">
        <v>187948</v>
      </c>
      <c r="F36" s="59">
        <v>0.91797481708687034</v>
      </c>
      <c r="G36" s="35">
        <v>1791</v>
      </c>
      <c r="H36" s="59">
        <v>8.7475945336081499E-3</v>
      </c>
      <c r="I36" s="35">
        <v>1776</v>
      </c>
      <c r="J36" s="59">
        <v>8.6743315978157869E-3</v>
      </c>
      <c r="K36" s="35">
        <v>769</v>
      </c>
      <c r="L36" s="59">
        <v>3.7559465082884803E-3</v>
      </c>
      <c r="M36" s="35">
        <v>26</v>
      </c>
      <c r="N36" s="59">
        <v>1.2698908870676265E-4</v>
      </c>
      <c r="O36" s="35">
        <v>532</v>
      </c>
      <c r="P36" s="59">
        <v>2.5983921227691435E-3</v>
      </c>
      <c r="Q36" s="35">
        <v>5180</v>
      </c>
      <c r="R36" s="59">
        <v>2.5300133826962713E-2</v>
      </c>
      <c r="S36" s="35">
        <v>6720</v>
      </c>
      <c r="T36" s="54">
        <v>3.2821795234978655E-2</v>
      </c>
      <c r="U36" s="37">
        <v>16794</v>
      </c>
      <c r="V36" s="59">
        <v>8.2025182913129699E-2</v>
      </c>
    </row>
    <row r="37" spans="1:22" x14ac:dyDescent="0.2">
      <c r="A37" s="63" t="s">
        <v>268</v>
      </c>
      <c r="C37" s="35">
        <v>196947</v>
      </c>
      <c r="D37" s="59">
        <v>0.99999999999999989</v>
      </c>
      <c r="E37" s="35">
        <v>182815</v>
      </c>
      <c r="F37" s="59">
        <v>0.92824465465328232</v>
      </c>
      <c r="G37" s="35">
        <v>1116</v>
      </c>
      <c r="H37" s="59">
        <v>5.6664991088973176E-3</v>
      </c>
      <c r="I37" s="35">
        <v>929</v>
      </c>
      <c r="J37" s="59">
        <v>4.7170050825856699E-3</v>
      </c>
      <c r="K37" s="35">
        <v>1781</v>
      </c>
      <c r="L37" s="59">
        <v>9.043042036690074E-3</v>
      </c>
      <c r="M37" s="35">
        <v>66</v>
      </c>
      <c r="N37" s="59">
        <v>3.3511553869822847E-4</v>
      </c>
      <c r="O37" s="35">
        <v>497</v>
      </c>
      <c r="P37" s="59">
        <v>2.5235215565609023E-3</v>
      </c>
      <c r="Q37" s="35">
        <v>3428</v>
      </c>
      <c r="R37" s="59">
        <v>1.7405697979659501E-2</v>
      </c>
      <c r="S37" s="35">
        <v>6315</v>
      </c>
      <c r="T37" s="54">
        <v>3.2064464043625951E-2</v>
      </c>
      <c r="U37" s="37">
        <v>14132</v>
      </c>
      <c r="V37" s="59">
        <v>7.1755345346717639E-2</v>
      </c>
    </row>
    <row r="38" spans="1:22" x14ac:dyDescent="0.2">
      <c r="A38" s="63" t="s">
        <v>269</v>
      </c>
      <c r="C38" s="35">
        <v>209210</v>
      </c>
      <c r="D38" s="59">
        <v>1</v>
      </c>
      <c r="E38" s="35">
        <v>183684</v>
      </c>
      <c r="F38" s="59">
        <v>0.87798862387075183</v>
      </c>
      <c r="G38" s="35">
        <v>3312</v>
      </c>
      <c r="H38" s="59">
        <v>1.5830983222599303E-2</v>
      </c>
      <c r="I38" s="35">
        <v>7896</v>
      </c>
      <c r="J38" s="59">
        <v>3.7741981740834568E-2</v>
      </c>
      <c r="K38" s="35">
        <v>1169</v>
      </c>
      <c r="L38" s="59">
        <v>5.5876870130490896E-3</v>
      </c>
      <c r="M38" s="35">
        <v>96</v>
      </c>
      <c r="N38" s="59">
        <v>4.588690789159218E-4</v>
      </c>
      <c r="O38" s="35">
        <v>550</v>
      </c>
      <c r="P38" s="59">
        <v>2.6289374312891355E-3</v>
      </c>
      <c r="Q38" s="35">
        <v>3784</v>
      </c>
      <c r="R38" s="59">
        <v>1.808708952726925E-2</v>
      </c>
      <c r="S38" s="35">
        <v>8719</v>
      </c>
      <c r="T38" s="54">
        <v>4.1675828115290858E-2</v>
      </c>
      <c r="U38" s="37">
        <v>25526</v>
      </c>
      <c r="V38" s="59">
        <v>0.12201137612924813</v>
      </c>
    </row>
    <row r="39" spans="1:22" x14ac:dyDescent="0.2">
      <c r="A39" s="63" t="s">
        <v>270</v>
      </c>
      <c r="C39" s="35">
        <v>202739</v>
      </c>
      <c r="D39" s="59">
        <v>1</v>
      </c>
      <c r="E39" s="35">
        <v>184378</v>
      </c>
      <c r="F39" s="59">
        <v>0.90943528378851624</v>
      </c>
      <c r="G39" s="35">
        <v>2375</v>
      </c>
      <c r="H39" s="59">
        <v>1.1714568977848366E-2</v>
      </c>
      <c r="I39" s="35">
        <v>3974</v>
      </c>
      <c r="J39" s="59">
        <v>1.9601556681250278E-2</v>
      </c>
      <c r="K39" s="35">
        <v>1533</v>
      </c>
      <c r="L39" s="59">
        <v>7.5614459970701244E-3</v>
      </c>
      <c r="M39" s="35">
        <v>42</v>
      </c>
      <c r="N39" s="59">
        <v>2.0716290402931849E-4</v>
      </c>
      <c r="O39" s="35">
        <v>475</v>
      </c>
      <c r="P39" s="59">
        <v>2.3429137955696734E-3</v>
      </c>
      <c r="Q39" s="35">
        <v>2915</v>
      </c>
      <c r="R39" s="59">
        <v>1.4378092029653891E-2</v>
      </c>
      <c r="S39" s="35">
        <v>7047</v>
      </c>
      <c r="T39" s="54">
        <v>3.4758975826062077E-2</v>
      </c>
      <c r="U39" s="37">
        <v>18361</v>
      </c>
      <c r="V39" s="59">
        <v>9.0564716211483737E-2</v>
      </c>
    </row>
    <row r="40" spans="1:22" x14ac:dyDescent="0.2">
      <c r="C40" s="15"/>
      <c r="D40" s="12"/>
      <c r="E40" s="15"/>
      <c r="F40" s="12"/>
      <c r="G40" s="15"/>
      <c r="H40" s="12"/>
      <c r="I40" s="15"/>
      <c r="J40" s="12"/>
      <c r="K40" s="15"/>
      <c r="L40" s="12"/>
      <c r="M40" s="15"/>
      <c r="N40" s="12"/>
      <c r="O40" s="15"/>
      <c r="P40" s="12"/>
      <c r="Q40" s="15"/>
      <c r="R40" s="12"/>
      <c r="S40" s="15"/>
      <c r="T40" s="22"/>
    </row>
    <row r="41" spans="1:22" x14ac:dyDescent="0.2">
      <c r="A41" s="72" t="s">
        <v>272</v>
      </c>
      <c r="B41" s="5"/>
      <c r="C41" s="15">
        <f>SUM(C2:C39)</f>
        <v>7914602</v>
      </c>
      <c r="D41" s="12">
        <f>F41+H41+J41+L41+N41+P41+R41+T41</f>
        <v>1</v>
      </c>
      <c r="E41" s="15">
        <f>SUM(E2:E39)</f>
        <v>5928796</v>
      </c>
      <c r="F41" s="12">
        <f>E41/C41</f>
        <v>0.74909591158216171</v>
      </c>
      <c r="G41" s="15">
        <f>SUM(G2:G39)</f>
        <v>1021516</v>
      </c>
      <c r="H41" s="12">
        <f>G41/C41</f>
        <v>0.12906726074160141</v>
      </c>
      <c r="I41" s="15">
        <f>SUM(I2:I39)</f>
        <v>36450</v>
      </c>
      <c r="J41" s="12">
        <f>I41/C41</f>
        <v>4.6054116176656766E-3</v>
      </c>
      <c r="K41" s="15">
        <f>SUM(K2:K39)</f>
        <v>258756</v>
      </c>
      <c r="L41" s="12">
        <f>K41/C41</f>
        <v>3.2693494884518511E-2</v>
      </c>
      <c r="M41" s="15">
        <f>SUM(M2:M39)</f>
        <v>1985</v>
      </c>
      <c r="N41" s="12">
        <f>M41/C41</f>
        <v>2.5080225133241067E-4</v>
      </c>
      <c r="O41" s="15">
        <f>SUM(O2:O39)</f>
        <v>25724</v>
      </c>
      <c r="P41" s="12">
        <f>O41/C41</f>
        <v>3.2501950192820816E-3</v>
      </c>
      <c r="Q41" s="15">
        <f>SUM(Q2:Q39)</f>
        <v>367645</v>
      </c>
      <c r="R41" s="12">
        <f>Q41/C41</f>
        <v>4.6451482967810639E-2</v>
      </c>
      <c r="S41" s="15">
        <f>SUM(S2:S39)</f>
        <v>273730</v>
      </c>
      <c r="T41" s="12">
        <f>S41/C41</f>
        <v>3.4585440935627591E-2</v>
      </c>
      <c r="U41" s="15">
        <f>SUM(U2:U39)</f>
        <v>1985806</v>
      </c>
      <c r="V41" s="59">
        <f t="shared" ref="V41" si="0">U41/$C41</f>
        <v>0.25090408841783834</v>
      </c>
    </row>
    <row r="42" spans="1:22" x14ac:dyDescent="0.2">
      <c r="A42" s="72"/>
      <c r="B42" s="5"/>
      <c r="C42" s="15"/>
      <c r="D42" s="12"/>
      <c r="E42" s="15"/>
      <c r="F42" s="12"/>
      <c r="G42" s="15"/>
      <c r="H42" s="12"/>
      <c r="I42" s="15"/>
      <c r="J42" s="12"/>
      <c r="K42" s="15"/>
      <c r="L42" s="12"/>
      <c r="M42" s="15"/>
      <c r="N42" s="12"/>
      <c r="O42" s="15"/>
      <c r="P42" s="12"/>
      <c r="Q42" s="15"/>
      <c r="R42" s="12"/>
      <c r="S42" s="15"/>
      <c r="T42" s="12"/>
      <c r="U42" s="15"/>
      <c r="V42" s="12"/>
    </row>
    <row r="43" spans="1:22" x14ac:dyDescent="0.2">
      <c r="A43" s="72"/>
      <c r="B43" s="5"/>
      <c r="C43" s="15"/>
      <c r="D43" s="12"/>
      <c r="E43" s="15"/>
      <c r="F43" s="12"/>
      <c r="G43" s="15"/>
      <c r="H43" s="12"/>
      <c r="I43" s="15"/>
      <c r="J43" s="12"/>
      <c r="K43" s="15"/>
      <c r="L43" s="12"/>
      <c r="M43" s="15"/>
      <c r="N43" s="12"/>
      <c r="O43" s="15"/>
      <c r="P43" s="12"/>
      <c r="Q43" s="15"/>
      <c r="R43" s="12"/>
      <c r="S43" s="15"/>
      <c r="T43" s="12"/>
      <c r="U43" s="15"/>
      <c r="V43" s="12"/>
    </row>
    <row r="44" spans="1:22" x14ac:dyDescent="0.2">
      <c r="A44" s="72" t="s">
        <v>161</v>
      </c>
      <c r="B44" s="5"/>
      <c r="C44" s="15"/>
      <c r="D44" s="12"/>
      <c r="E44" s="15"/>
      <c r="F44" s="15">
        <f>COUNTIF(F$2:F$39,("&gt;90%"))</f>
        <v>6</v>
      </c>
      <c r="G44" s="15"/>
      <c r="H44" s="15">
        <f>COUNTIF(H$2:H$39,("&gt;90%"))</f>
        <v>0</v>
      </c>
      <c r="I44" s="15"/>
      <c r="J44" s="15">
        <f>COUNTIF(J$2:J$39,("&gt;90%"))</f>
        <v>0</v>
      </c>
      <c r="K44" s="15"/>
      <c r="L44" s="15">
        <f>COUNTIF(L$2:L$39,("&gt;90%"))</f>
        <v>0</v>
      </c>
      <c r="M44" s="15"/>
      <c r="N44" s="15">
        <f>COUNTIF(N$2:N$39,("&gt;90%"))</f>
        <v>0</v>
      </c>
      <c r="O44" s="15"/>
      <c r="P44" s="15">
        <f>COUNTIF(P$2:P$39,("&gt;90%"))</f>
        <v>0</v>
      </c>
      <c r="Q44" s="15"/>
      <c r="R44" s="15">
        <f>COUNTIF(R$2:R$39,("&gt;90%"))</f>
        <v>0</v>
      </c>
      <c r="S44" s="15"/>
      <c r="T44" s="15">
        <f>COUNTIF(T$2:T$39,("&gt;90%"))</f>
        <v>0</v>
      </c>
      <c r="U44" s="15"/>
      <c r="V44" s="15">
        <f>COUNTIF(V$2:V$39,("&gt;90%"))</f>
        <v>0</v>
      </c>
    </row>
    <row r="45" spans="1:22" x14ac:dyDescent="0.2">
      <c r="A45" s="72" t="s">
        <v>162</v>
      </c>
      <c r="B45" s="5"/>
      <c r="C45" s="15"/>
      <c r="D45" s="12"/>
      <c r="E45" s="15"/>
      <c r="F45" s="15">
        <f>COUNTIF(F$2:F$39,("&gt;80%"))-(F44)</f>
        <v>13</v>
      </c>
      <c r="G45" s="15"/>
      <c r="H45" s="15">
        <f>COUNTIF(H$2:H$39,("&gt;80%"))-(H44)</f>
        <v>0</v>
      </c>
      <c r="I45" s="15"/>
      <c r="J45" s="15">
        <f>COUNTIF(J$2:J$39,("&gt;80%"))-(J44)</f>
        <v>0</v>
      </c>
      <c r="K45" s="15"/>
      <c r="L45" s="15">
        <f>COUNTIF(L$2:L$39,("&gt;80%"))-(L44)</f>
        <v>0</v>
      </c>
      <c r="M45" s="15"/>
      <c r="N45" s="15">
        <f>COUNTIF(N$2:N$39,("&gt;80%"))-(N44)</f>
        <v>0</v>
      </c>
      <c r="O45" s="15"/>
      <c r="P45" s="15">
        <f>COUNTIF(P$2:P$39,("&gt;80%"))-(P44)</f>
        <v>0</v>
      </c>
      <c r="Q45" s="15"/>
      <c r="R45" s="15">
        <f>COUNTIF(R$2:R$39,("&gt;80%"))-(R44)</f>
        <v>0</v>
      </c>
      <c r="S45" s="15"/>
      <c r="T45" s="15">
        <f>COUNTIF(T$2:T$39,("&gt;80%"))-(T44)</f>
        <v>0</v>
      </c>
      <c r="U45" s="15"/>
      <c r="V45" s="15">
        <f>COUNTIF(V$2:V$39,("&gt;80%"))-(V44)</f>
        <v>0</v>
      </c>
    </row>
    <row r="46" spans="1:22" x14ac:dyDescent="0.2">
      <c r="A46" s="72" t="s">
        <v>163</v>
      </c>
      <c r="B46" s="5"/>
      <c r="C46" s="15"/>
      <c r="D46" s="12"/>
      <c r="E46" s="15"/>
      <c r="F46" s="15">
        <f>COUNTIF(F$2:F$39,("&gt;70%"))-(SUM(F44:F$45))</f>
        <v>7</v>
      </c>
      <c r="G46" s="15"/>
      <c r="H46" s="15">
        <f>COUNTIF(H$2:H$39,("&gt;70%"))-(SUM(H44:H$45))</f>
        <v>0</v>
      </c>
      <c r="I46" s="15"/>
      <c r="J46" s="15">
        <f>COUNTIF(J$2:J$39,("&gt;70%"))-(SUM(J44:J$45))</f>
        <v>0</v>
      </c>
      <c r="K46" s="15"/>
      <c r="L46" s="15">
        <f>COUNTIF(L$2:L$39,("&gt;70%"))-(SUM(L44:L$45))</f>
        <v>0</v>
      </c>
      <c r="M46" s="15"/>
      <c r="N46" s="15">
        <f>COUNTIF(N$2:N$39,("&gt;70%"))-(SUM(N44:N$45))</f>
        <v>0</v>
      </c>
      <c r="O46" s="15"/>
      <c r="P46" s="15">
        <f>COUNTIF(P$2:P$39,("&gt;70%"))-(SUM(P44:P$45))</f>
        <v>0</v>
      </c>
      <c r="Q46" s="15"/>
      <c r="R46" s="15">
        <f>COUNTIF(R$2:R$39,("&gt;70%"))-(SUM(R44:R$45))</f>
        <v>0</v>
      </c>
      <c r="S46" s="15"/>
      <c r="T46" s="15">
        <f>COUNTIF(T$2:T$39,("&gt;70%"))-(SUM(T44:T$45))</f>
        <v>0</v>
      </c>
      <c r="U46" s="15"/>
      <c r="V46" s="15">
        <f>COUNTIF(V$2:V$39,("&gt;70%"))-(SUM(V44:V$45))</f>
        <v>0</v>
      </c>
    </row>
    <row r="47" spans="1:22" x14ac:dyDescent="0.2">
      <c r="A47" s="72" t="s">
        <v>164</v>
      </c>
      <c r="B47" s="5"/>
      <c r="C47" s="15"/>
      <c r="D47" s="12"/>
      <c r="E47" s="15"/>
      <c r="F47" s="15">
        <f>COUNTIF(F$2:F$39,("&gt;65%"))-(SUM(F$44:F46))</f>
        <v>5</v>
      </c>
      <c r="G47" s="15"/>
      <c r="H47" s="15">
        <f>COUNTIF(H$2:H$39,("&gt;65%"))-(SUM(H$44:H46))</f>
        <v>0</v>
      </c>
      <c r="I47" s="15"/>
      <c r="J47" s="15">
        <f>COUNTIF(J$2:J$39,("&gt;65%"))-(SUM(J$44:J46))</f>
        <v>0</v>
      </c>
      <c r="K47" s="15"/>
      <c r="L47" s="15">
        <f>COUNTIF(L$2:L$39,("&gt;65%"))-(SUM(L$44:L46))</f>
        <v>0</v>
      </c>
      <c r="M47" s="15"/>
      <c r="N47" s="15">
        <f>COUNTIF(N$2:N$39,("&gt;65%"))-(SUM(N$44:N46))</f>
        <v>0</v>
      </c>
      <c r="O47" s="15"/>
      <c r="P47" s="15">
        <f>COUNTIF(P$2:P$39,("&gt;65%"))-(SUM(P$44:P46))</f>
        <v>0</v>
      </c>
      <c r="Q47" s="15"/>
      <c r="R47" s="15">
        <f>COUNTIF(R$2:R$39,("&gt;65%"))-(SUM(R$44:R46))</f>
        <v>0</v>
      </c>
      <c r="S47" s="15"/>
      <c r="T47" s="15">
        <f>COUNTIF(T$2:T$39,("&gt;65%"))-(SUM(T$44:T46))</f>
        <v>0</v>
      </c>
      <c r="U47" s="15"/>
      <c r="V47" s="15">
        <f>COUNTIF(V$2:V$39,("&gt;65%"))-(SUM(V$44:V46))</f>
        <v>1</v>
      </c>
    </row>
    <row r="48" spans="1:22" x14ac:dyDescent="0.2">
      <c r="A48" s="72" t="s">
        <v>165</v>
      </c>
      <c r="B48" s="5"/>
      <c r="C48" s="15"/>
      <c r="D48" s="12"/>
      <c r="E48" s="15"/>
      <c r="F48" s="15">
        <f>COUNTIF(F$2:F$39,("&gt;60%"))-(SUM(F$44:F47))</f>
        <v>1</v>
      </c>
      <c r="G48" s="15"/>
      <c r="H48" s="15">
        <f>COUNTIF(H$2:H$39,("&gt;60%"))-(SUM(H$44:H47))</f>
        <v>0</v>
      </c>
      <c r="I48" s="15"/>
      <c r="J48" s="15">
        <f>COUNTIF(J$2:J$39,("&gt;60%"))-(SUM(J$44:J47))</f>
        <v>0</v>
      </c>
      <c r="K48" s="15"/>
      <c r="L48" s="15">
        <f>COUNTIF(L$2:L$39,("&gt;60%"))-(SUM(L$44:L47))</f>
        <v>0</v>
      </c>
      <c r="M48" s="15"/>
      <c r="N48" s="15">
        <f>COUNTIF(N$2:N$39,("&gt;60%"))-(SUM(N$44:N47))</f>
        <v>0</v>
      </c>
      <c r="O48" s="15"/>
      <c r="P48" s="15">
        <f>COUNTIF(P$2:P$39,("&gt;60%"))-(SUM(P$44:P47))</f>
        <v>0</v>
      </c>
      <c r="Q48" s="15"/>
      <c r="R48" s="15">
        <f>COUNTIF(R$2:R$39,("&gt;60%"))-(SUM(R$44:R47))</f>
        <v>0</v>
      </c>
      <c r="S48" s="15"/>
      <c r="T48" s="15">
        <f>COUNTIF(T$2:T$39,("&gt;60%"))-(SUM(T$44:T47))</f>
        <v>0</v>
      </c>
      <c r="U48" s="15"/>
      <c r="V48" s="15">
        <f>COUNTIF(V$2:V$39,("&gt;60%"))-(SUM(V$44:V47))</f>
        <v>2</v>
      </c>
    </row>
    <row r="49" spans="1:22" x14ac:dyDescent="0.2">
      <c r="A49" s="72" t="s">
        <v>166</v>
      </c>
      <c r="B49" s="5"/>
      <c r="C49" s="15"/>
      <c r="D49" s="12"/>
      <c r="E49" s="15"/>
      <c r="F49" s="15">
        <f>COUNTIF(F$2:F$39,("&gt;55%"))-(SUM(F$44:F48))</f>
        <v>0</v>
      </c>
      <c r="G49" s="15"/>
      <c r="H49" s="15">
        <f>COUNTIF(H$2:H$39,("&gt;55%"))-(SUM(H$44:H48))</f>
        <v>0</v>
      </c>
      <c r="I49" s="15"/>
      <c r="J49" s="15">
        <f>COUNTIF(J$2:J$39,("&gt;55%"))-(SUM(J$44:J48))</f>
        <v>0</v>
      </c>
      <c r="K49" s="15"/>
      <c r="L49" s="15">
        <f>COUNTIF(L$2:L$39,("&gt;55%"))-(SUM(L$44:L48))</f>
        <v>0</v>
      </c>
      <c r="M49" s="15"/>
      <c r="N49" s="15">
        <f>COUNTIF(N$2:N$39,("&gt;55%"))-(SUM(N$44:N48))</f>
        <v>0</v>
      </c>
      <c r="O49" s="15"/>
      <c r="P49" s="15">
        <f>COUNTIF(P$2:P$39,("&gt;55%"))-(SUM(P$44:P48))</f>
        <v>0</v>
      </c>
      <c r="Q49" s="15"/>
      <c r="R49" s="15">
        <f>COUNTIF(R$2:R$39,("&gt;55%"))-(SUM(R$44:R48))</f>
        <v>0</v>
      </c>
      <c r="S49" s="15"/>
      <c r="T49" s="15">
        <f>COUNTIF(T$2:T$39,("&gt;55%"))-(SUM(T$44:T48))</f>
        <v>0</v>
      </c>
      <c r="U49" s="15"/>
      <c r="V49" s="15">
        <f>COUNTIF(V$2:V$39,("&gt;55%"))-(SUM(V$44:V48))</f>
        <v>1</v>
      </c>
    </row>
    <row r="50" spans="1:22" ht="13.5" thickBot="1" x14ac:dyDescent="0.25">
      <c r="A50" s="73" t="s">
        <v>167</v>
      </c>
      <c r="B50" s="31"/>
      <c r="C50" s="32"/>
      <c r="D50" s="33"/>
      <c r="E50" s="32"/>
      <c r="F50" s="32">
        <f>COUNTIF(F$2:F$39,("&gt;50%"))-(SUM(F$44:F49))</f>
        <v>1</v>
      </c>
      <c r="G50" s="32"/>
      <c r="H50" s="32">
        <f>COUNTIF(H$2:H$39,("&gt;50%"))-(SUM(H$44:H49))</f>
        <v>1</v>
      </c>
      <c r="I50" s="32"/>
      <c r="J50" s="32">
        <f>COUNTIF(J$2:J$39,("&gt;50%"))-(SUM(J$44:J49))</f>
        <v>0</v>
      </c>
      <c r="K50" s="32"/>
      <c r="L50" s="32">
        <f>COUNTIF(L$2:L$39,("&gt;50%"))-(SUM(L$44:L49))</f>
        <v>0</v>
      </c>
      <c r="M50" s="32"/>
      <c r="N50" s="32">
        <f>COUNTIF(N$2:N$39,("&gt;50%"))-(SUM(N$44:N49))</f>
        <v>0</v>
      </c>
      <c r="O50" s="32"/>
      <c r="P50" s="32">
        <f>COUNTIF(P$2:P$39,("&gt;50%"))-(SUM(P$44:P49))</f>
        <v>0</v>
      </c>
      <c r="Q50" s="32"/>
      <c r="R50" s="32">
        <f>COUNTIF(R$2:R$39,("&gt;50%"))-(SUM(R$44:R49))</f>
        <v>0</v>
      </c>
      <c r="S50" s="32"/>
      <c r="T50" s="32">
        <f>COUNTIF(T$2:T$39,("&gt;50%"))-(SUM(T$44:T49))</f>
        <v>0</v>
      </c>
      <c r="U50" s="32"/>
      <c r="V50" s="32">
        <f>COUNTIF(V$2:V$39,("&gt;50%"))-(SUM(V$44:V49))</f>
        <v>1</v>
      </c>
    </row>
    <row r="51" spans="1:22" ht="13.5" thickTop="1" x14ac:dyDescent="0.2">
      <c r="A51" s="72" t="s">
        <v>168</v>
      </c>
      <c r="B51" s="5"/>
      <c r="C51" s="15"/>
      <c r="D51" s="12"/>
      <c r="E51" s="15"/>
      <c r="F51" s="15">
        <f>COUNTIF(F$2:F$39,("&gt;45%"))-(SUM(F$44:F50))</f>
        <v>1</v>
      </c>
      <c r="G51" s="15"/>
      <c r="H51" s="15">
        <f>COUNTIF(H$2:H$39,("&gt;45%"))-(SUM(H$44:H50))</f>
        <v>3</v>
      </c>
      <c r="I51" s="15"/>
      <c r="J51" s="15">
        <f>COUNTIF(J$2:J$39,("&gt;45%"))-(SUM(J$44:J50))</f>
        <v>0</v>
      </c>
      <c r="K51" s="15"/>
      <c r="L51" s="15">
        <f>COUNTIF(L$2:L$39,("&gt;45%"))-(SUM(L$44:L50))</f>
        <v>0</v>
      </c>
      <c r="M51" s="15"/>
      <c r="N51" s="15">
        <f>COUNTIF(N$2:N$39,("&gt;45%"))-(SUM(N$44:N50))</f>
        <v>0</v>
      </c>
      <c r="O51" s="15"/>
      <c r="P51" s="15">
        <f>COUNTIF(P$2:P$39,("&gt;45%"))-(SUM(P$44:P50))</f>
        <v>0</v>
      </c>
      <c r="Q51" s="15"/>
      <c r="R51" s="15">
        <f>COUNTIF(R$2:R$39,("&gt;45%"))-(SUM(R$44:R50))</f>
        <v>0</v>
      </c>
      <c r="S51" s="15"/>
      <c r="T51" s="15">
        <f>COUNTIF(T$2:T$39,("&gt;45%"))-(SUM(T$44:T50))</f>
        <v>0</v>
      </c>
      <c r="U51" s="15"/>
      <c r="V51" s="15">
        <f>COUNTIF(V$2:V$39,("&gt;45%"))-(SUM(V$44:V50))</f>
        <v>1</v>
      </c>
    </row>
    <row r="52" spans="1:22" x14ac:dyDescent="0.2">
      <c r="A52" s="72" t="s">
        <v>273</v>
      </c>
      <c r="B52" s="5"/>
      <c r="C52" s="15"/>
      <c r="D52" s="12"/>
      <c r="E52" s="15"/>
      <c r="F52" s="15">
        <f>COUNTIF(F$2:F$39,("&gt;40%"))-(SUM(F$44:F51))</f>
        <v>1</v>
      </c>
      <c r="G52" s="15"/>
      <c r="H52" s="15">
        <f>COUNTIF(H$2:H$39,("&gt;40%"))-(SUM(H$44:H51))</f>
        <v>1</v>
      </c>
      <c r="I52" s="15"/>
      <c r="J52" s="15">
        <f>COUNTIF(J$2:J$39,("&gt;40%"))-(SUM(J$44:J51))</f>
        <v>0</v>
      </c>
      <c r="K52" s="15"/>
      <c r="L52" s="15">
        <f>COUNTIF(L$2:L$39,("&gt;40%"))-(SUM(L$44:L51))</f>
        <v>0</v>
      </c>
      <c r="M52" s="15"/>
      <c r="N52" s="15">
        <f>COUNTIF(N$2:N$39,("&gt;40%"))-(SUM(N$44:N51))</f>
        <v>0</v>
      </c>
      <c r="O52" s="15"/>
      <c r="P52" s="15">
        <f>COUNTIF(P$2:P$39,("&gt;40%"))-(SUM(P$44:P51))</f>
        <v>0</v>
      </c>
      <c r="Q52" s="15"/>
      <c r="R52" s="15">
        <f>COUNTIF(R$2:R$39,("&gt;40%"))-(SUM(R$44:R51))</f>
        <v>0</v>
      </c>
      <c r="S52" s="15"/>
      <c r="T52" s="15">
        <f>COUNTIF(T$2:T$39,("&gt;40%"))-(SUM(T$44:T51))</f>
        <v>0</v>
      </c>
      <c r="U52" s="15"/>
      <c r="V52" s="15">
        <f>COUNTIF(V$2:V$39,("&gt;40%"))-(SUM(V$44:V51))</f>
        <v>0</v>
      </c>
    </row>
    <row r="53" spans="1:22" x14ac:dyDescent="0.2">
      <c r="A53" s="72" t="s">
        <v>169</v>
      </c>
      <c r="B53" s="5"/>
      <c r="C53" s="15"/>
      <c r="D53" s="12"/>
      <c r="E53" s="15"/>
      <c r="F53" s="15">
        <f>COUNTIF(F$2:F$39,("&gt;35%"))-(SUM(F$44:F52))</f>
        <v>2</v>
      </c>
      <c r="G53" s="15"/>
      <c r="H53" s="15">
        <f>COUNTIF(H$2:H$39,("&gt;35%"))-(SUM(H$44:H52))</f>
        <v>0</v>
      </c>
      <c r="I53" s="15"/>
      <c r="J53" s="15">
        <f>COUNTIF(J$2:J$39,("&gt;35%"))-(SUM(J$44:J52))</f>
        <v>0</v>
      </c>
      <c r="K53" s="15"/>
      <c r="L53" s="15">
        <f>COUNTIF(L$2:L$39,("&gt;35%"))-(SUM(L$44:L52))</f>
        <v>0</v>
      </c>
      <c r="M53" s="15"/>
      <c r="N53" s="15">
        <f>COUNTIF(N$2:N$39,("&gt;35%"))-(SUM(N$44:N52))</f>
        <v>0</v>
      </c>
      <c r="O53" s="15"/>
      <c r="P53" s="15">
        <f>COUNTIF(P$2:P$39,("&gt;35%"))-(SUM(P$44:P52))</f>
        <v>0</v>
      </c>
      <c r="Q53" s="15"/>
      <c r="R53" s="15">
        <f>COUNTIF(R$2:R$39,("&gt;35%"))-(SUM(R$44:R52))</f>
        <v>0</v>
      </c>
      <c r="S53" s="15"/>
      <c r="T53" s="15">
        <f>COUNTIF(T$2:T$39,("&gt;35%"))-(SUM(T$44:T52))</f>
        <v>0</v>
      </c>
      <c r="U53" s="15"/>
      <c r="V53" s="15">
        <f>COUNTIF(V$2:V$39,("&gt;35%"))-(SUM(V$44:V52))</f>
        <v>1</v>
      </c>
    </row>
    <row r="54" spans="1:22" x14ac:dyDescent="0.2">
      <c r="A54" s="72" t="s">
        <v>274</v>
      </c>
      <c r="B54" s="5"/>
      <c r="C54" s="15"/>
      <c r="D54" s="12"/>
      <c r="E54" s="15"/>
      <c r="F54" s="15">
        <f>COUNTIF(F$2:F$39,("&gt;30%"))-(SUM(F$44:F53))</f>
        <v>1</v>
      </c>
      <c r="G54" s="15"/>
      <c r="H54" s="15">
        <f>COUNTIF(H$2:H$39,("&gt;30%"))-(SUM(H$44:H53))</f>
        <v>1</v>
      </c>
      <c r="I54" s="15"/>
      <c r="J54" s="15">
        <f>COUNTIF(J$2:J$39,("&gt;30%"))-(SUM(J$44:J53))</f>
        <v>0</v>
      </c>
      <c r="K54" s="15"/>
      <c r="L54" s="15">
        <f>COUNTIF(L$2:L$39,("&gt;30%"))-(SUM(L$44:L53))</f>
        <v>0</v>
      </c>
      <c r="M54" s="15"/>
      <c r="N54" s="15">
        <f>COUNTIF(N$2:N$39,("&gt;30%"))-(SUM(N$44:N53))</f>
        <v>0</v>
      </c>
      <c r="O54" s="15"/>
      <c r="P54" s="15">
        <f>COUNTIF(P$2:P$39,("&gt;30%"))-(SUM(P$44:P53))</f>
        <v>0</v>
      </c>
      <c r="Q54" s="15"/>
      <c r="R54" s="15">
        <f>COUNTIF(R$2:R$39,("&gt;30%"))-(SUM(R$44:R53))</f>
        <v>0</v>
      </c>
      <c r="S54" s="15"/>
      <c r="T54" s="15">
        <f>COUNTIF(T$2:T$39,("&gt;30%"))-(SUM(T$44:T53))</f>
        <v>0</v>
      </c>
      <c r="U54" s="15"/>
      <c r="V54" s="15">
        <f>COUNTIF(V$2:V$39,("&gt;30%"))-(SUM(V$44:V53))</f>
        <v>5</v>
      </c>
    </row>
    <row r="55" spans="1:22" x14ac:dyDescent="0.2">
      <c r="A55" s="72" t="s">
        <v>170</v>
      </c>
      <c r="B55" s="5"/>
      <c r="C55" s="15"/>
      <c r="D55" s="12"/>
      <c r="E55" s="15"/>
      <c r="F55" s="15">
        <f>COUNTIF(F$2:F$39,("&gt;20%"))-(SUM(F$44:F54))</f>
        <v>0</v>
      </c>
      <c r="G55" s="15"/>
      <c r="H55" s="15">
        <f>COUNTIF(H$2:H$39,("&gt;20%"))-(SUM(H$44:H54))</f>
        <v>2</v>
      </c>
      <c r="I55" s="15"/>
      <c r="J55" s="15">
        <f>COUNTIF(J$2:J$39,("&gt;20%"))-(SUM(J$44:J54))</f>
        <v>0</v>
      </c>
      <c r="K55" s="15"/>
      <c r="L55" s="15">
        <f>COUNTIF(L$2:L$39,("&gt;20%"))-(SUM(L$44:L54))</f>
        <v>0</v>
      </c>
      <c r="M55" s="15"/>
      <c r="N55" s="15">
        <f>COUNTIF(N$2:N$39,("&gt;20%"))-(SUM(N$44:N54))</f>
        <v>0</v>
      </c>
      <c r="O55" s="15"/>
      <c r="P55" s="15">
        <f>COUNTIF(P$2:P$39,("&gt;20%"))-(SUM(P$44:P54))</f>
        <v>0</v>
      </c>
      <c r="Q55" s="15"/>
      <c r="R55" s="15">
        <f>COUNTIF(R$2:R$39,("&gt;20%"))-(SUM(R$44:R54))</f>
        <v>0</v>
      </c>
      <c r="S55" s="15"/>
      <c r="T55" s="15">
        <f>COUNTIF(T$2:T$39,("&gt;20%"))-(SUM(T$44:T54))</f>
        <v>0</v>
      </c>
      <c r="U55" s="15"/>
      <c r="V55" s="15">
        <f>COUNTIF(V$2:V$39,("&gt;20%"))-(SUM(V$44:V54))</f>
        <v>7</v>
      </c>
    </row>
    <row r="56" spans="1:22" x14ac:dyDescent="0.2">
      <c r="A56" s="72" t="s">
        <v>171</v>
      </c>
      <c r="B56" s="5"/>
      <c r="C56" s="15"/>
      <c r="D56" s="12"/>
      <c r="E56" s="15"/>
      <c r="F56" s="15">
        <f>COUNTIF(F$2:F$39,("&gt;10%"))-(SUM(F$44:F55))</f>
        <v>0</v>
      </c>
      <c r="G56" s="15"/>
      <c r="H56" s="15">
        <f>COUNTIF(H$2:H$39,("&gt;10%"))-(SUM(H$44:H55))</f>
        <v>7</v>
      </c>
      <c r="I56" s="15"/>
      <c r="J56" s="15">
        <f>COUNTIF(J$2:J$39,("&gt;10%"))-(SUM(J$44:J55))</f>
        <v>0</v>
      </c>
      <c r="K56" s="15"/>
      <c r="L56" s="15">
        <f>COUNTIF(L$2:L$39,("&gt;10%"))-(SUM(L$44:L55))</f>
        <v>3</v>
      </c>
      <c r="M56" s="15"/>
      <c r="N56" s="15">
        <f>COUNTIF(N$2:N$39,("&gt;10%"))-(SUM(N$44:N55))</f>
        <v>0</v>
      </c>
      <c r="O56" s="15"/>
      <c r="P56" s="15">
        <f>COUNTIF(P$2:P$39,("&gt;10%"))-(SUM(P$44:P55))</f>
        <v>0</v>
      </c>
      <c r="Q56" s="15"/>
      <c r="R56" s="15">
        <f>COUNTIF(R$2:R$39,("&gt;10%"))-(SUM(R$44:R55))</f>
        <v>2</v>
      </c>
      <c r="S56" s="15"/>
      <c r="T56" s="15">
        <f>COUNTIF(T$2:T$39,("&gt;10%"))-(SUM(T$44:T55))</f>
        <v>0</v>
      </c>
      <c r="U56" s="15"/>
      <c r="V56" s="15">
        <f>COUNTIF(V$2:V$39,("&gt;10%"))-(SUM(V$44:V55))</f>
        <v>13</v>
      </c>
    </row>
    <row r="57" spans="1:22" x14ac:dyDescent="0.2">
      <c r="A57" s="72" t="s">
        <v>172</v>
      </c>
      <c r="B57" s="5"/>
      <c r="C57" s="15"/>
      <c r="D57" s="12"/>
      <c r="E57" s="15"/>
      <c r="F57" s="15">
        <f>COUNTIF(F$2:F$39,("&lt;10%"))</f>
        <v>0</v>
      </c>
      <c r="G57" s="15"/>
      <c r="H57" s="15">
        <f>COUNTIF(H$2:H$39,("&lt;10%"))</f>
        <v>23</v>
      </c>
      <c r="I57" s="15"/>
      <c r="J57" s="15">
        <f>COUNTIF(J$2:J$39,("&lt;10%"))</f>
        <v>38</v>
      </c>
      <c r="K57" s="15"/>
      <c r="L57" s="15">
        <f>COUNTIF(L$2:L$39,("&lt;10%"))</f>
        <v>35</v>
      </c>
      <c r="M57" s="15"/>
      <c r="N57" s="15">
        <f>COUNTIF(N$2:N$39,("&lt;10%"))</f>
        <v>38</v>
      </c>
      <c r="O57" s="15"/>
      <c r="P57" s="15">
        <f>COUNTIF(P$2:P$39,("&lt;10%"))</f>
        <v>38</v>
      </c>
      <c r="Q57" s="15"/>
      <c r="R57" s="15">
        <f>COUNTIF(R$2:R$39,("&lt;10%"))</f>
        <v>36</v>
      </c>
      <c r="S57" s="15"/>
      <c r="T57" s="15">
        <f>COUNTIF(T$2:T$39,("&lt;10%"))</f>
        <v>38</v>
      </c>
      <c r="U57" s="15"/>
      <c r="V57" s="15">
        <f>COUNTIF(V$2:V$39,("&lt;10%"))</f>
        <v>6</v>
      </c>
    </row>
    <row r="58" spans="1:22" x14ac:dyDescent="0.2">
      <c r="B58" s="5"/>
      <c r="C58" s="15"/>
      <c r="D58" s="12"/>
      <c r="E58" s="15"/>
      <c r="F58" s="12"/>
      <c r="G58" s="15"/>
      <c r="H58" s="12"/>
      <c r="I58" s="15"/>
      <c r="J58" s="12"/>
      <c r="K58" s="15"/>
      <c r="L58" s="12"/>
      <c r="M58" s="15"/>
      <c r="N58" s="12"/>
      <c r="O58" s="15"/>
      <c r="P58" s="12"/>
      <c r="Q58" s="15"/>
      <c r="R58" s="12"/>
      <c r="S58" s="15"/>
      <c r="T58" s="12"/>
    </row>
    <row r="59" spans="1:22" x14ac:dyDescent="0.2">
      <c r="C59" s="15"/>
      <c r="D59" s="12"/>
      <c r="E59" s="15"/>
      <c r="F59" s="12"/>
      <c r="G59" s="15"/>
      <c r="H59" s="12"/>
      <c r="I59" s="15"/>
      <c r="J59" s="12"/>
      <c r="K59" s="15"/>
      <c r="L59" s="12"/>
      <c r="M59" s="15"/>
      <c r="N59" s="12"/>
      <c r="O59" s="15"/>
      <c r="P59" s="12"/>
      <c r="Q59" s="15"/>
      <c r="R59" s="12"/>
      <c r="S59" s="15"/>
      <c r="T59" s="22"/>
    </row>
    <row r="60" spans="1:22" x14ac:dyDescent="0.2">
      <c r="C60" s="15"/>
      <c r="D60" s="12"/>
      <c r="E60" s="15"/>
      <c r="F60" s="12"/>
      <c r="G60" s="15"/>
      <c r="H60" s="12"/>
      <c r="I60" s="15"/>
      <c r="J60" s="12"/>
      <c r="K60" s="15"/>
      <c r="L60" s="12"/>
      <c r="M60" s="15"/>
      <c r="N60" s="12"/>
      <c r="O60" s="15"/>
      <c r="P60" s="12"/>
      <c r="Q60" s="15"/>
      <c r="R60" s="12"/>
      <c r="S60" s="15"/>
      <c r="T60" s="22"/>
    </row>
    <row r="61" spans="1:22" x14ac:dyDescent="0.2">
      <c r="C61" s="15"/>
      <c r="D61" s="12"/>
      <c r="E61" s="15"/>
      <c r="F61" s="12"/>
      <c r="G61" s="15"/>
      <c r="H61" s="12"/>
      <c r="I61" s="15"/>
      <c r="J61" s="12"/>
      <c r="K61" s="15"/>
      <c r="L61" s="12"/>
      <c r="M61" s="15"/>
      <c r="N61" s="12"/>
      <c r="O61" s="15"/>
      <c r="P61" s="12"/>
      <c r="Q61" s="15"/>
      <c r="R61" s="12"/>
      <c r="S61" s="15"/>
      <c r="T61" s="22"/>
    </row>
    <row r="62" spans="1:22" x14ac:dyDescent="0.2">
      <c r="C62" s="15"/>
      <c r="D62" s="12"/>
      <c r="E62" s="15"/>
      <c r="F62" s="12"/>
      <c r="G62" s="15"/>
      <c r="H62" s="12"/>
      <c r="I62" s="15"/>
      <c r="J62" s="12"/>
      <c r="K62" s="15"/>
      <c r="L62" s="12"/>
      <c r="M62" s="15"/>
      <c r="N62" s="12"/>
      <c r="O62" s="15"/>
      <c r="P62" s="12"/>
      <c r="Q62" s="15"/>
      <c r="R62" s="12"/>
      <c r="S62" s="15"/>
      <c r="T62" s="22"/>
    </row>
    <row r="63" spans="1:22" x14ac:dyDescent="0.2">
      <c r="C63" s="15"/>
      <c r="D63" s="12"/>
      <c r="E63" s="15"/>
      <c r="F63" s="12"/>
      <c r="G63" s="15"/>
      <c r="H63" s="12"/>
      <c r="I63" s="15"/>
      <c r="J63" s="12"/>
      <c r="K63" s="15"/>
      <c r="L63" s="12"/>
      <c r="M63" s="15"/>
      <c r="N63" s="12"/>
      <c r="O63" s="15"/>
      <c r="P63" s="12"/>
      <c r="Q63" s="15"/>
      <c r="R63" s="12"/>
      <c r="S63" s="15"/>
      <c r="T63" s="22"/>
    </row>
    <row r="64" spans="1:22" x14ac:dyDescent="0.2">
      <c r="C64" s="15"/>
      <c r="D64" s="12"/>
      <c r="E64" s="15"/>
      <c r="F64" s="12"/>
      <c r="G64" s="15"/>
      <c r="H64" s="12"/>
      <c r="I64" s="15"/>
      <c r="J64" s="12"/>
      <c r="K64" s="15"/>
      <c r="L64" s="12"/>
      <c r="M64" s="15"/>
      <c r="N64" s="12"/>
      <c r="O64" s="15"/>
      <c r="P64" s="12"/>
      <c r="Q64" s="15"/>
      <c r="R64" s="12"/>
      <c r="S64" s="15"/>
      <c r="T64" s="22"/>
    </row>
    <row r="65" spans="3:20" x14ac:dyDescent="0.2">
      <c r="C65" s="15"/>
      <c r="D65" s="12"/>
      <c r="E65" s="15"/>
      <c r="F65" s="12"/>
      <c r="G65" s="15"/>
      <c r="H65" s="12"/>
      <c r="I65" s="15"/>
      <c r="J65" s="12"/>
      <c r="K65" s="15"/>
      <c r="L65" s="12"/>
      <c r="M65" s="15"/>
      <c r="N65" s="12"/>
      <c r="O65" s="15"/>
      <c r="P65" s="12"/>
      <c r="Q65" s="15"/>
      <c r="R65" s="12"/>
      <c r="S65" s="15"/>
      <c r="T65" s="22"/>
    </row>
    <row r="66" spans="3:20" x14ac:dyDescent="0.2">
      <c r="C66" s="15"/>
      <c r="D66" s="12"/>
      <c r="E66" s="15"/>
      <c r="F66" s="12"/>
      <c r="G66" s="15"/>
      <c r="H66" s="12"/>
      <c r="I66" s="15"/>
      <c r="J66" s="12"/>
      <c r="K66" s="15"/>
      <c r="L66" s="12"/>
      <c r="M66" s="15"/>
      <c r="N66" s="12"/>
      <c r="O66" s="15"/>
      <c r="P66" s="12"/>
      <c r="Q66" s="15"/>
      <c r="R66" s="12"/>
      <c r="S66" s="15"/>
      <c r="T66" s="22"/>
    </row>
    <row r="67" spans="3:20" x14ac:dyDescent="0.2">
      <c r="C67" s="15"/>
      <c r="D67" s="12"/>
      <c r="E67" s="15"/>
      <c r="F67" s="12"/>
      <c r="G67" s="15"/>
      <c r="H67" s="12"/>
      <c r="I67" s="15"/>
      <c r="J67" s="12"/>
      <c r="K67" s="15"/>
      <c r="L67" s="12"/>
      <c r="M67" s="15"/>
      <c r="N67" s="12"/>
      <c r="O67" s="15"/>
      <c r="P67" s="12"/>
      <c r="Q67" s="15"/>
      <c r="R67" s="12"/>
      <c r="S67" s="15"/>
      <c r="T67" s="22"/>
    </row>
    <row r="68" spans="3:20" x14ac:dyDescent="0.2">
      <c r="C68" s="15"/>
      <c r="D68" s="12"/>
      <c r="E68" s="15"/>
      <c r="F68" s="12"/>
      <c r="G68" s="15"/>
      <c r="H68" s="12"/>
      <c r="I68" s="15"/>
      <c r="J68" s="12"/>
      <c r="K68" s="15"/>
      <c r="L68" s="12"/>
      <c r="M68" s="15"/>
      <c r="N68" s="12"/>
      <c r="O68" s="15"/>
      <c r="P68" s="12"/>
      <c r="Q68" s="15"/>
      <c r="R68" s="12"/>
      <c r="S68" s="15"/>
      <c r="T68" s="22"/>
    </row>
    <row r="69" spans="3:20" x14ac:dyDescent="0.2">
      <c r="C69" s="15"/>
      <c r="D69" s="12"/>
      <c r="E69" s="15"/>
      <c r="F69" s="12"/>
      <c r="G69" s="15"/>
      <c r="H69" s="12"/>
      <c r="I69" s="15"/>
      <c r="J69" s="12"/>
      <c r="K69" s="15"/>
      <c r="L69" s="12"/>
      <c r="M69" s="15"/>
      <c r="N69" s="12"/>
      <c r="O69" s="15"/>
      <c r="P69" s="12"/>
      <c r="Q69" s="15"/>
      <c r="R69" s="12"/>
      <c r="S69" s="15"/>
      <c r="T69" s="22"/>
    </row>
    <row r="70" spans="3:20" x14ac:dyDescent="0.2">
      <c r="C70" s="15"/>
      <c r="D70" s="12"/>
      <c r="E70" s="15"/>
      <c r="F70" s="12"/>
      <c r="G70" s="15"/>
      <c r="H70" s="12"/>
      <c r="I70" s="15"/>
      <c r="J70" s="12"/>
      <c r="K70" s="15"/>
      <c r="L70" s="12"/>
      <c r="M70" s="15"/>
      <c r="N70" s="12"/>
      <c r="O70" s="15"/>
      <c r="P70" s="12"/>
      <c r="Q70" s="15"/>
      <c r="R70" s="12"/>
      <c r="S70" s="15"/>
      <c r="T70" s="22"/>
    </row>
    <row r="71" spans="3:20" x14ac:dyDescent="0.2">
      <c r="C71" s="15"/>
      <c r="D71" s="12"/>
      <c r="E71" s="15"/>
      <c r="F71" s="12"/>
      <c r="G71" s="15"/>
      <c r="H71" s="12"/>
      <c r="I71" s="15"/>
      <c r="J71" s="12"/>
      <c r="K71" s="15"/>
      <c r="L71" s="12"/>
      <c r="M71" s="15"/>
      <c r="N71" s="12"/>
      <c r="O71" s="15"/>
      <c r="P71" s="12"/>
      <c r="Q71" s="15"/>
      <c r="R71" s="12"/>
      <c r="S71" s="15"/>
      <c r="T71" s="22"/>
    </row>
    <row r="72" spans="3:20" x14ac:dyDescent="0.2">
      <c r="C72" s="15"/>
      <c r="D72" s="12"/>
      <c r="E72" s="15"/>
      <c r="F72" s="12"/>
      <c r="G72" s="15"/>
      <c r="H72" s="12"/>
      <c r="I72" s="15"/>
      <c r="J72" s="12"/>
      <c r="K72" s="15"/>
      <c r="L72" s="12"/>
      <c r="M72" s="15"/>
      <c r="N72" s="12"/>
      <c r="O72" s="15"/>
      <c r="P72" s="12"/>
      <c r="Q72" s="15"/>
      <c r="R72" s="12"/>
      <c r="S72" s="15"/>
      <c r="T72" s="22"/>
    </row>
    <row r="73" spans="3:20" x14ac:dyDescent="0.2">
      <c r="C73" s="15"/>
      <c r="D73" s="12"/>
      <c r="E73" s="15"/>
      <c r="F73" s="12"/>
      <c r="G73" s="15"/>
      <c r="H73" s="12"/>
      <c r="I73" s="15"/>
      <c r="J73" s="12"/>
      <c r="K73" s="15"/>
      <c r="L73" s="12"/>
      <c r="M73" s="15"/>
      <c r="N73" s="12"/>
      <c r="O73" s="15"/>
      <c r="P73" s="12"/>
      <c r="Q73" s="15"/>
      <c r="R73" s="12"/>
      <c r="S73" s="15"/>
      <c r="T73" s="22"/>
    </row>
    <row r="74" spans="3:20" x14ac:dyDescent="0.2">
      <c r="C74" s="15"/>
      <c r="D74" s="12"/>
      <c r="E74" s="15"/>
      <c r="F74" s="12"/>
      <c r="G74" s="15"/>
      <c r="H74" s="12"/>
      <c r="I74" s="15"/>
      <c r="J74" s="12"/>
      <c r="K74" s="15"/>
      <c r="L74" s="12"/>
      <c r="M74" s="15"/>
      <c r="N74" s="12"/>
      <c r="O74" s="15"/>
      <c r="P74" s="12"/>
      <c r="Q74" s="15"/>
      <c r="R74" s="12"/>
      <c r="S74" s="15"/>
      <c r="T74" s="22"/>
    </row>
    <row r="75" spans="3:20" x14ac:dyDescent="0.2">
      <c r="C75" s="15"/>
      <c r="D75" s="12"/>
      <c r="E75" s="15"/>
      <c r="F75" s="12"/>
      <c r="G75" s="15"/>
      <c r="H75" s="12"/>
      <c r="I75" s="15"/>
      <c r="J75" s="12"/>
      <c r="K75" s="15"/>
      <c r="L75" s="12"/>
      <c r="M75" s="15"/>
      <c r="N75" s="12"/>
      <c r="O75" s="15"/>
      <c r="P75" s="12"/>
      <c r="Q75" s="15"/>
      <c r="R75" s="12"/>
      <c r="S75" s="15"/>
      <c r="T75" s="22"/>
    </row>
    <row r="76" spans="3:20" x14ac:dyDescent="0.2">
      <c r="C76" s="15"/>
      <c r="D76" s="12"/>
      <c r="E76" s="15"/>
      <c r="F76" s="12"/>
      <c r="G76" s="15"/>
      <c r="H76" s="12"/>
      <c r="I76" s="15"/>
      <c r="J76" s="12"/>
      <c r="K76" s="15"/>
      <c r="L76" s="12"/>
      <c r="M76" s="15"/>
      <c r="N76" s="12"/>
      <c r="O76" s="15"/>
      <c r="P76" s="12"/>
      <c r="Q76" s="15"/>
      <c r="R76" s="12"/>
      <c r="S76" s="15"/>
      <c r="T76" s="22"/>
    </row>
    <row r="77" spans="3:20" x14ac:dyDescent="0.2">
      <c r="C77" s="15"/>
      <c r="D77" s="12"/>
      <c r="E77" s="15"/>
      <c r="F77" s="12"/>
      <c r="G77" s="15"/>
      <c r="H77" s="12"/>
      <c r="I77" s="15"/>
      <c r="J77" s="12"/>
      <c r="K77" s="15"/>
      <c r="L77" s="12"/>
      <c r="M77" s="15"/>
      <c r="N77" s="12"/>
      <c r="O77" s="15"/>
      <c r="P77" s="12"/>
      <c r="Q77" s="15"/>
      <c r="R77" s="12"/>
      <c r="S77" s="15"/>
      <c r="T77" s="22"/>
    </row>
    <row r="78" spans="3:20" x14ac:dyDescent="0.2">
      <c r="C78" s="15"/>
      <c r="D78" s="12"/>
      <c r="E78" s="15"/>
      <c r="F78" s="12"/>
      <c r="G78" s="15"/>
      <c r="H78" s="12"/>
      <c r="I78" s="15"/>
      <c r="J78" s="12"/>
      <c r="K78" s="15"/>
      <c r="L78" s="12"/>
      <c r="M78" s="15"/>
      <c r="N78" s="12"/>
      <c r="O78" s="15"/>
      <c r="P78" s="12"/>
      <c r="Q78" s="15"/>
      <c r="R78" s="12"/>
      <c r="S78" s="15"/>
      <c r="T78" s="22"/>
    </row>
    <row r="79" spans="3:20" x14ac:dyDescent="0.2">
      <c r="C79" s="15"/>
      <c r="D79" s="12"/>
      <c r="E79" s="15"/>
      <c r="F79" s="12"/>
      <c r="G79" s="15"/>
      <c r="H79" s="12"/>
      <c r="I79" s="15"/>
      <c r="J79" s="12"/>
      <c r="K79" s="15"/>
      <c r="L79" s="12"/>
      <c r="M79" s="15"/>
      <c r="N79" s="12"/>
      <c r="O79" s="15"/>
      <c r="P79" s="12"/>
      <c r="Q79" s="15"/>
      <c r="R79" s="12"/>
      <c r="S79" s="15"/>
      <c r="T79" s="22"/>
    </row>
    <row r="80" spans="3:20" x14ac:dyDescent="0.2">
      <c r="C80" s="15"/>
      <c r="D80" s="12"/>
      <c r="E80" s="15"/>
      <c r="F80" s="12"/>
      <c r="G80" s="15"/>
      <c r="H80" s="12"/>
      <c r="I80" s="15"/>
      <c r="J80" s="12"/>
      <c r="K80" s="15"/>
      <c r="L80" s="12"/>
      <c r="M80" s="15"/>
      <c r="N80" s="12"/>
      <c r="O80" s="15"/>
      <c r="P80" s="12"/>
      <c r="Q80" s="15"/>
      <c r="R80" s="12"/>
      <c r="S80" s="15"/>
      <c r="T80" s="22"/>
    </row>
    <row r="81" spans="3:20" x14ac:dyDescent="0.2">
      <c r="C81" s="15"/>
      <c r="D81" s="12"/>
      <c r="E81" s="15"/>
      <c r="F81" s="12"/>
      <c r="G81" s="15"/>
      <c r="H81" s="12"/>
      <c r="I81" s="15"/>
      <c r="J81" s="12"/>
      <c r="K81" s="15"/>
      <c r="L81" s="12"/>
      <c r="M81" s="15"/>
      <c r="N81" s="12"/>
      <c r="O81" s="15"/>
      <c r="P81" s="12"/>
      <c r="Q81" s="15"/>
      <c r="R81" s="12"/>
      <c r="S81" s="15"/>
      <c r="T81" s="22"/>
    </row>
    <row r="82" spans="3:20" x14ac:dyDescent="0.2">
      <c r="C82" s="15"/>
      <c r="D82" s="12"/>
      <c r="E82" s="15"/>
      <c r="F82" s="12"/>
      <c r="G82" s="15"/>
      <c r="H82" s="12"/>
      <c r="I82" s="15"/>
      <c r="J82" s="12"/>
      <c r="K82" s="15"/>
      <c r="L82" s="12"/>
      <c r="M82" s="15"/>
      <c r="N82" s="12"/>
      <c r="O82" s="15"/>
      <c r="P82" s="12"/>
      <c r="Q82" s="15"/>
      <c r="R82" s="12"/>
      <c r="S82" s="15"/>
      <c r="T82" s="22"/>
    </row>
    <row r="83" spans="3:20" x14ac:dyDescent="0.2">
      <c r="C83" s="15"/>
      <c r="D83" s="12"/>
      <c r="E83" s="15"/>
      <c r="F83" s="12"/>
      <c r="G83" s="15"/>
      <c r="H83" s="12"/>
      <c r="I83" s="15"/>
      <c r="J83" s="12"/>
      <c r="K83" s="15"/>
      <c r="L83" s="12"/>
      <c r="M83" s="15"/>
      <c r="N83" s="12"/>
      <c r="O83" s="15"/>
      <c r="P83" s="12"/>
      <c r="Q83" s="15"/>
      <c r="R83" s="12"/>
      <c r="S83" s="15"/>
      <c r="T83" s="22"/>
    </row>
    <row r="84" spans="3:20" x14ac:dyDescent="0.2">
      <c r="C84" s="15"/>
      <c r="D84" s="12"/>
      <c r="E84" s="15"/>
      <c r="F84" s="12"/>
      <c r="G84" s="15"/>
      <c r="H84" s="12"/>
      <c r="I84" s="15"/>
      <c r="J84" s="12"/>
      <c r="K84" s="15"/>
      <c r="L84" s="12"/>
      <c r="M84" s="15"/>
      <c r="N84" s="12"/>
      <c r="O84" s="15"/>
      <c r="P84" s="12"/>
      <c r="Q84" s="15"/>
      <c r="R84" s="12"/>
      <c r="S84" s="15"/>
      <c r="T84" s="22"/>
    </row>
    <row r="85" spans="3:20" x14ac:dyDescent="0.2">
      <c r="C85" s="15"/>
      <c r="D85" s="12"/>
      <c r="E85" s="15"/>
      <c r="F85" s="12"/>
      <c r="G85" s="15"/>
      <c r="H85" s="12"/>
      <c r="I85" s="15"/>
      <c r="J85" s="12"/>
      <c r="K85" s="15"/>
      <c r="L85" s="12"/>
      <c r="M85" s="15"/>
      <c r="N85" s="12"/>
      <c r="O85" s="15"/>
      <c r="P85" s="12"/>
      <c r="Q85" s="15"/>
      <c r="R85" s="12"/>
      <c r="S85" s="15"/>
      <c r="T85" s="22"/>
    </row>
    <row r="86" spans="3:20" x14ac:dyDescent="0.2">
      <c r="C86" s="15"/>
      <c r="D86" s="12"/>
      <c r="E86" s="15"/>
      <c r="F86" s="12"/>
      <c r="G86" s="15"/>
      <c r="H86" s="12"/>
      <c r="I86" s="15"/>
      <c r="J86" s="12"/>
      <c r="K86" s="15"/>
      <c r="L86" s="12"/>
      <c r="M86" s="15"/>
      <c r="N86" s="12"/>
      <c r="O86" s="15"/>
      <c r="P86" s="12"/>
      <c r="Q86" s="15"/>
      <c r="R86" s="12"/>
      <c r="S86" s="15"/>
      <c r="T86" s="22"/>
    </row>
    <row r="87" spans="3:20" x14ac:dyDescent="0.2">
      <c r="C87" s="15"/>
      <c r="D87" s="12"/>
      <c r="E87" s="15"/>
      <c r="F87" s="12"/>
      <c r="G87" s="15"/>
      <c r="H87" s="12"/>
      <c r="I87" s="15"/>
      <c r="J87" s="12"/>
      <c r="K87" s="15"/>
      <c r="L87" s="12"/>
      <c r="M87" s="15"/>
      <c r="N87" s="12"/>
      <c r="O87" s="15"/>
      <c r="P87" s="12"/>
      <c r="Q87" s="15"/>
      <c r="R87" s="12"/>
      <c r="S87" s="15"/>
      <c r="T87" s="22"/>
    </row>
    <row r="88" spans="3:20" x14ac:dyDescent="0.2">
      <c r="C88" s="15"/>
      <c r="D88" s="12"/>
      <c r="E88" s="15"/>
      <c r="F88" s="12"/>
      <c r="G88" s="15"/>
      <c r="H88" s="12"/>
      <c r="I88" s="15"/>
      <c r="J88" s="12"/>
      <c r="K88" s="15"/>
      <c r="L88" s="12"/>
      <c r="M88" s="15"/>
      <c r="N88" s="12"/>
      <c r="O88" s="15"/>
      <c r="P88" s="12"/>
      <c r="Q88" s="15"/>
      <c r="R88" s="12"/>
      <c r="S88" s="15"/>
      <c r="T88" s="22"/>
    </row>
    <row r="89" spans="3:20" x14ac:dyDescent="0.2">
      <c r="C89" s="15"/>
      <c r="D89" s="12"/>
      <c r="E89" s="15"/>
      <c r="F89" s="12"/>
      <c r="G89" s="15"/>
      <c r="H89" s="12"/>
      <c r="I89" s="15"/>
      <c r="J89" s="12"/>
      <c r="K89" s="15"/>
      <c r="L89" s="12"/>
      <c r="M89" s="15"/>
      <c r="N89" s="12"/>
      <c r="O89" s="15"/>
      <c r="P89" s="12"/>
      <c r="Q89" s="15"/>
      <c r="R89" s="12"/>
      <c r="S89" s="15"/>
      <c r="T89" s="22"/>
    </row>
    <row r="90" spans="3:20" x14ac:dyDescent="0.2">
      <c r="C90" s="15"/>
      <c r="D90" s="12"/>
      <c r="E90" s="15"/>
      <c r="F90" s="12"/>
      <c r="G90" s="15"/>
      <c r="H90" s="12"/>
      <c r="I90" s="15"/>
      <c r="J90" s="12"/>
      <c r="K90" s="15"/>
      <c r="L90" s="12"/>
      <c r="M90" s="15"/>
      <c r="N90" s="12"/>
      <c r="O90" s="15"/>
      <c r="P90" s="12"/>
      <c r="Q90" s="15"/>
      <c r="R90" s="12"/>
      <c r="S90" s="15"/>
      <c r="T90" s="22"/>
    </row>
    <row r="91" spans="3:20" x14ac:dyDescent="0.2">
      <c r="C91" s="15"/>
      <c r="D91" s="12"/>
      <c r="E91" s="15"/>
      <c r="F91" s="12"/>
      <c r="G91" s="15"/>
      <c r="H91" s="12"/>
      <c r="I91" s="15"/>
      <c r="J91" s="12"/>
      <c r="K91" s="15"/>
      <c r="L91" s="12"/>
      <c r="M91" s="15"/>
      <c r="N91" s="12"/>
      <c r="O91" s="15"/>
      <c r="P91" s="12"/>
      <c r="Q91" s="15"/>
      <c r="R91" s="12"/>
      <c r="S91" s="15"/>
      <c r="T91" s="22"/>
    </row>
    <row r="92" spans="3:20" x14ac:dyDescent="0.2">
      <c r="C92" s="15"/>
      <c r="D92" s="12"/>
      <c r="E92" s="15"/>
      <c r="F92" s="12"/>
      <c r="G92" s="15"/>
      <c r="H92" s="12"/>
      <c r="I92" s="15"/>
      <c r="J92" s="12"/>
      <c r="K92" s="15"/>
      <c r="L92" s="12"/>
      <c r="M92" s="15"/>
      <c r="N92" s="12"/>
      <c r="O92" s="15"/>
      <c r="P92" s="12"/>
      <c r="Q92" s="15"/>
      <c r="R92" s="12"/>
      <c r="S92" s="15"/>
      <c r="T92" s="22"/>
    </row>
    <row r="93" spans="3:20" x14ac:dyDescent="0.2">
      <c r="C93" s="15"/>
      <c r="D93" s="12"/>
      <c r="E93" s="15"/>
      <c r="F93" s="12"/>
      <c r="G93" s="15"/>
      <c r="H93" s="12"/>
      <c r="I93" s="15"/>
      <c r="J93" s="12"/>
      <c r="K93" s="15"/>
      <c r="L93" s="12"/>
      <c r="M93" s="15"/>
      <c r="N93" s="12"/>
      <c r="O93" s="15"/>
      <c r="P93" s="12"/>
      <c r="Q93" s="15"/>
      <c r="R93" s="12"/>
      <c r="S93" s="15"/>
      <c r="T93" s="22"/>
    </row>
    <row r="94" spans="3:20" x14ac:dyDescent="0.2">
      <c r="C94" s="15"/>
      <c r="D94" s="12"/>
      <c r="E94" s="15"/>
      <c r="F94" s="12"/>
      <c r="G94" s="15"/>
      <c r="H94" s="12"/>
      <c r="I94" s="15"/>
      <c r="J94" s="12"/>
      <c r="K94" s="15"/>
      <c r="L94" s="12"/>
      <c r="M94" s="15"/>
      <c r="N94" s="12"/>
      <c r="O94" s="15"/>
      <c r="P94" s="12"/>
      <c r="Q94" s="15"/>
      <c r="R94" s="12"/>
      <c r="S94" s="15"/>
      <c r="T94" s="22"/>
    </row>
    <row r="95" spans="3:20" x14ac:dyDescent="0.2">
      <c r="C95" s="15"/>
      <c r="D95" s="12"/>
      <c r="E95" s="15"/>
      <c r="F95" s="12"/>
      <c r="G95" s="15"/>
      <c r="H95" s="12"/>
      <c r="I95" s="15"/>
      <c r="J95" s="12"/>
      <c r="K95" s="15"/>
      <c r="L95" s="12"/>
      <c r="M95" s="15"/>
      <c r="N95" s="12"/>
      <c r="O95" s="15"/>
      <c r="P95" s="12"/>
      <c r="Q95" s="15"/>
      <c r="R95" s="12"/>
      <c r="S95" s="15"/>
      <c r="T95" s="22"/>
    </row>
    <row r="96" spans="3:20" x14ac:dyDescent="0.2">
      <c r="C96" s="15"/>
      <c r="D96" s="12"/>
      <c r="E96" s="15"/>
      <c r="F96" s="12"/>
      <c r="G96" s="15"/>
      <c r="H96" s="12"/>
      <c r="I96" s="15"/>
      <c r="J96" s="12"/>
      <c r="K96" s="15"/>
      <c r="L96" s="12"/>
      <c r="M96" s="15"/>
      <c r="N96" s="12"/>
      <c r="O96" s="15"/>
      <c r="P96" s="12"/>
      <c r="Q96" s="15"/>
      <c r="R96" s="12"/>
      <c r="S96" s="15"/>
      <c r="T96" s="22"/>
    </row>
    <row r="97" spans="3:20" x14ac:dyDescent="0.2">
      <c r="C97" s="15"/>
      <c r="D97" s="12"/>
      <c r="E97" s="15"/>
      <c r="F97" s="12"/>
      <c r="G97" s="15"/>
      <c r="H97" s="12"/>
      <c r="I97" s="15"/>
      <c r="J97" s="12"/>
      <c r="K97" s="15"/>
      <c r="L97" s="12"/>
      <c r="M97" s="15"/>
      <c r="N97" s="12"/>
      <c r="O97" s="15"/>
      <c r="P97" s="12"/>
      <c r="Q97" s="15"/>
      <c r="R97" s="12"/>
      <c r="S97" s="15"/>
      <c r="T97" s="22"/>
    </row>
    <row r="98" spans="3:20" x14ac:dyDescent="0.2">
      <c r="C98" s="15"/>
      <c r="D98" s="12"/>
      <c r="E98" s="15"/>
      <c r="F98" s="12"/>
      <c r="G98" s="15"/>
      <c r="H98" s="12"/>
      <c r="I98" s="15"/>
      <c r="J98" s="12"/>
      <c r="K98" s="15"/>
      <c r="L98" s="12"/>
      <c r="M98" s="15"/>
      <c r="N98" s="12"/>
      <c r="O98" s="15"/>
      <c r="P98" s="12"/>
      <c r="Q98" s="15"/>
      <c r="R98" s="12"/>
      <c r="S98" s="15"/>
      <c r="T98" s="22"/>
    </row>
    <row r="99" spans="3:20" x14ac:dyDescent="0.2">
      <c r="C99" s="15"/>
      <c r="D99" s="12"/>
      <c r="E99" s="15"/>
      <c r="F99" s="12"/>
      <c r="G99" s="15"/>
      <c r="H99" s="12"/>
      <c r="I99" s="15"/>
      <c r="J99" s="12"/>
      <c r="K99" s="15"/>
      <c r="L99" s="12"/>
      <c r="M99" s="15"/>
      <c r="N99" s="12"/>
      <c r="O99" s="15"/>
      <c r="P99" s="12"/>
      <c r="Q99" s="15"/>
      <c r="R99" s="12"/>
      <c r="S99" s="15"/>
      <c r="T99" s="22"/>
    </row>
  </sheetData>
  <phoneticPr fontId="5" type="noConversion"/>
  <printOptions headings="1" gridLines="1"/>
  <pageMargins left="0.25" right="0.25" top="0.75" bottom="0.75" header="0.3" footer="0.3"/>
  <pageSetup scale="56" fitToHeight="0" orientation="landscape" r:id="rId1"/>
  <headerFooter alignWithMargins="0">
    <oddHeader>&amp;C&amp;F
&amp;A</oddHeader>
    <oddFooter>&amp;CPrepared by Election Data Services, Inc. 
 -- &amp;T &amp;D&amp;RPage &amp;P of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T99"/>
  <sheetViews>
    <sheetView view="pageBreakPreview" zoomScaleNormal="100" zoomScaleSheetLayoutView="100" workbookViewId="0">
      <pane xSplit="2" ySplit="1" topLeftCell="C29" activePane="bottomRight" state="frozen"/>
      <selection activeCell="B2" sqref="B2"/>
      <selection pane="topRight" activeCell="B2" sqref="B2"/>
      <selection pane="bottomLeft" activeCell="B2" sqref="B2"/>
      <selection pane="bottomRight" activeCell="D42" sqref="D42"/>
    </sheetView>
  </sheetViews>
  <sheetFormatPr defaultColWidth="9.140625" defaultRowHeight="12.75" x14ac:dyDescent="0.2"/>
  <cols>
    <col min="1" max="1" width="12" style="4" bestFit="1" customWidth="1"/>
    <col min="3" max="3" width="8.140625" style="21" bestFit="1" customWidth="1"/>
    <col min="4" max="4" width="9.85546875" style="5" bestFit="1" customWidth="1"/>
    <col min="5" max="5" width="9.5703125" bestFit="1" customWidth="1"/>
    <col min="6" max="6" width="10.85546875" bestFit="1" customWidth="1"/>
    <col min="7" max="7" width="9" bestFit="1" customWidth="1"/>
    <col min="8" max="8" width="10.140625" bestFit="1" customWidth="1"/>
    <col min="9" max="9" width="9.140625" bestFit="1" customWidth="1"/>
    <col min="10" max="10" width="10.28515625" bestFit="1" customWidth="1"/>
    <col min="11" max="11" width="9" bestFit="1" customWidth="1"/>
    <col min="12" max="12" width="10.140625" bestFit="1" customWidth="1"/>
    <col min="13" max="13" width="8.28515625" bestFit="1" customWidth="1"/>
    <col min="14" max="14" width="9.42578125" bestFit="1" customWidth="1"/>
    <col min="15" max="15" width="9.28515625" bestFit="1" customWidth="1"/>
    <col min="16" max="16" width="10.42578125" bestFit="1" customWidth="1"/>
    <col min="17" max="17" width="9.42578125" bestFit="1" customWidth="1"/>
    <col min="18" max="18" width="10.5703125" bestFit="1" customWidth="1"/>
  </cols>
  <sheetData>
    <row r="1" spans="1:18" x14ac:dyDescent="0.2">
      <c r="A1" s="1" t="s">
        <v>0</v>
      </c>
      <c r="C1" s="20" t="s">
        <v>82</v>
      </c>
      <c r="D1" s="13" t="s">
        <v>6</v>
      </c>
      <c r="E1" s="9" t="s">
        <v>113</v>
      </c>
      <c r="F1" s="16" t="s">
        <v>114</v>
      </c>
      <c r="G1" s="10" t="s">
        <v>115</v>
      </c>
      <c r="H1" s="16" t="s">
        <v>116</v>
      </c>
      <c r="I1" s="9" t="s">
        <v>117</v>
      </c>
      <c r="J1" s="16" t="s">
        <v>118</v>
      </c>
      <c r="K1" s="10" t="s">
        <v>119</v>
      </c>
      <c r="L1" s="16" t="s">
        <v>120</v>
      </c>
      <c r="M1" s="9" t="s">
        <v>121</v>
      </c>
      <c r="N1" s="16" t="s">
        <v>122</v>
      </c>
      <c r="O1" s="10" t="s">
        <v>123</v>
      </c>
      <c r="P1" s="16" t="s">
        <v>124</v>
      </c>
      <c r="Q1" s="61" t="s">
        <v>232</v>
      </c>
      <c r="R1" s="60" t="s">
        <v>231</v>
      </c>
    </row>
    <row r="2" spans="1:18" x14ac:dyDescent="0.2">
      <c r="A2" s="63" t="s">
        <v>233</v>
      </c>
      <c r="C2" s="35">
        <v>193087</v>
      </c>
      <c r="D2" s="59">
        <v>1.0534888418174189</v>
      </c>
      <c r="E2" s="35">
        <v>99553</v>
      </c>
      <c r="F2" s="59">
        <v>0.51558623832780037</v>
      </c>
      <c r="G2" s="35">
        <v>87075</v>
      </c>
      <c r="H2" s="59">
        <v>0.45096251948603477</v>
      </c>
      <c r="I2" s="35">
        <v>3729</v>
      </c>
      <c r="J2" s="59">
        <v>1.9312537871529416E-2</v>
      </c>
      <c r="K2" s="35">
        <v>4764</v>
      </c>
      <c r="L2" s="59">
        <v>2.4672815880924143E-2</v>
      </c>
      <c r="M2" s="35">
        <v>216</v>
      </c>
      <c r="N2" s="59">
        <v>1.1186667150041173E-3</v>
      </c>
      <c r="O2" s="35">
        <v>8078</v>
      </c>
      <c r="P2" s="59">
        <v>4.1836063536126199E-2</v>
      </c>
      <c r="Q2" s="37">
        <v>93534</v>
      </c>
      <c r="R2" s="59">
        <v>0.48441376167219957</v>
      </c>
    </row>
    <row r="3" spans="1:18" x14ac:dyDescent="0.2">
      <c r="A3" s="63" t="s">
        <v>234</v>
      </c>
      <c r="C3" s="35">
        <v>169357</v>
      </c>
      <c r="D3" s="59">
        <v>1.0524395212480144</v>
      </c>
      <c r="E3" s="35">
        <v>64884</v>
      </c>
      <c r="F3" s="59">
        <v>0.38311968209167618</v>
      </c>
      <c r="G3" s="35">
        <v>86961</v>
      </c>
      <c r="H3" s="59">
        <v>0.51347744704972331</v>
      </c>
      <c r="I3" s="35">
        <v>2572</v>
      </c>
      <c r="J3" s="59">
        <v>1.5186853805865716E-2</v>
      </c>
      <c r="K3" s="35">
        <v>12057</v>
      </c>
      <c r="L3" s="59">
        <v>7.1192805729907827E-2</v>
      </c>
      <c r="M3" s="35">
        <v>155</v>
      </c>
      <c r="N3" s="59">
        <v>9.1522641520574879E-4</v>
      </c>
      <c r="O3" s="35">
        <v>11609</v>
      </c>
      <c r="P3" s="59">
        <v>6.8547506155635735E-2</v>
      </c>
      <c r="Q3" s="37">
        <v>104473</v>
      </c>
      <c r="R3" s="59">
        <v>0.61688031790832387</v>
      </c>
    </row>
    <row r="4" spans="1:18" x14ac:dyDescent="0.2">
      <c r="A4" s="63" t="s">
        <v>235</v>
      </c>
      <c r="C4" s="35">
        <v>186758</v>
      </c>
      <c r="D4" s="59">
        <v>1.049625718844708</v>
      </c>
      <c r="E4" s="35">
        <v>90720</v>
      </c>
      <c r="F4" s="59">
        <v>0.48576232343460524</v>
      </c>
      <c r="G4" s="35">
        <v>90737</v>
      </c>
      <c r="H4" s="59">
        <v>0.48585335032501953</v>
      </c>
      <c r="I4" s="35">
        <v>2389</v>
      </c>
      <c r="J4" s="59">
        <v>1.2791955364696558E-2</v>
      </c>
      <c r="K4" s="35">
        <v>4425</v>
      </c>
      <c r="L4" s="59">
        <v>2.369376412255432E-2</v>
      </c>
      <c r="M4" s="35">
        <v>176</v>
      </c>
      <c r="N4" s="59">
        <v>9.4239604193662385E-4</v>
      </c>
      <c r="O4" s="35">
        <v>7579</v>
      </c>
      <c r="P4" s="59">
        <v>4.0581929555895867E-2</v>
      </c>
      <c r="Q4" s="37">
        <v>96038</v>
      </c>
      <c r="R4" s="59">
        <v>0.51423767656539476</v>
      </c>
    </row>
    <row r="5" spans="1:18" s="52" customFormat="1" x14ac:dyDescent="0.2">
      <c r="A5" s="63" t="s">
        <v>236</v>
      </c>
      <c r="B5"/>
      <c r="C5" s="35">
        <v>180199</v>
      </c>
      <c r="D5" s="59">
        <v>1.0722701013879101</v>
      </c>
      <c r="E5" s="35">
        <v>81230</v>
      </c>
      <c r="F5" s="59">
        <v>0.45077941608998939</v>
      </c>
      <c r="G5" s="35">
        <v>85691</v>
      </c>
      <c r="H5" s="59">
        <v>0.47553538032952458</v>
      </c>
      <c r="I5" s="35">
        <v>4254</v>
      </c>
      <c r="J5" s="59">
        <v>2.3607234224385262E-2</v>
      </c>
      <c r="K5" s="35">
        <v>2182</v>
      </c>
      <c r="L5" s="59">
        <v>1.2108835232160001E-2</v>
      </c>
      <c r="M5" s="35">
        <v>224</v>
      </c>
      <c r="N5" s="59">
        <v>1.24307016132165E-3</v>
      </c>
      <c r="O5" s="35">
        <v>19641</v>
      </c>
      <c r="P5" s="59">
        <v>0.10899616535052914</v>
      </c>
      <c r="Q5" s="37">
        <v>98969</v>
      </c>
      <c r="R5" s="59">
        <v>0.54922058391001061</v>
      </c>
    </row>
    <row r="6" spans="1:18" x14ac:dyDescent="0.2">
      <c r="A6" s="63" t="s">
        <v>237</v>
      </c>
      <c r="C6" s="35">
        <v>203828</v>
      </c>
      <c r="D6" s="59">
        <v>1.0474468669662655</v>
      </c>
      <c r="E6" s="35">
        <v>89870</v>
      </c>
      <c r="F6" s="59">
        <v>0.44091096414624092</v>
      </c>
      <c r="G6" s="35">
        <v>111418</v>
      </c>
      <c r="H6" s="59">
        <v>0.54662754871754615</v>
      </c>
      <c r="I6" s="35">
        <v>3745</v>
      </c>
      <c r="J6" s="59">
        <v>1.8373334379967424E-2</v>
      </c>
      <c r="K6" s="35">
        <v>2851</v>
      </c>
      <c r="L6" s="59">
        <v>1.3987283395804306E-2</v>
      </c>
      <c r="M6" s="35">
        <v>171</v>
      </c>
      <c r="N6" s="59">
        <v>8.3894263791039504E-4</v>
      </c>
      <c r="O6" s="35">
        <v>5444</v>
      </c>
      <c r="P6" s="59">
        <v>2.6708793688796435E-2</v>
      </c>
      <c r="Q6" s="37">
        <v>113958</v>
      </c>
      <c r="R6" s="59">
        <v>0.55908903585375902</v>
      </c>
    </row>
    <row r="7" spans="1:18" x14ac:dyDescent="0.2">
      <c r="A7" s="63" t="s">
        <v>238</v>
      </c>
      <c r="C7" s="35">
        <v>217734</v>
      </c>
      <c r="D7" s="59">
        <v>1.0659244766550011</v>
      </c>
      <c r="E7" s="35">
        <v>161646</v>
      </c>
      <c r="F7" s="59">
        <v>0.74240127862437655</v>
      </c>
      <c r="G7" s="35">
        <v>46997</v>
      </c>
      <c r="H7" s="59">
        <v>0.21584594045945971</v>
      </c>
      <c r="I7" s="35">
        <v>5861</v>
      </c>
      <c r="J7" s="59">
        <v>2.6918166202797911E-2</v>
      </c>
      <c r="K7" s="35">
        <v>7695</v>
      </c>
      <c r="L7" s="59">
        <v>3.5341287993606876E-2</v>
      </c>
      <c r="M7" s="35">
        <v>233</v>
      </c>
      <c r="N7" s="59">
        <v>1.0701130737505397E-3</v>
      </c>
      <c r="O7" s="35">
        <v>9656</v>
      </c>
      <c r="P7" s="59">
        <v>4.434769030100949E-2</v>
      </c>
      <c r="Q7" s="37">
        <v>56088</v>
      </c>
      <c r="R7" s="59">
        <v>0.25759872137562345</v>
      </c>
    </row>
    <row r="8" spans="1:18" x14ac:dyDescent="0.2">
      <c r="A8" s="63" t="s">
        <v>239</v>
      </c>
      <c r="C8" s="35">
        <v>225553</v>
      </c>
      <c r="D8" s="59">
        <v>1.0501212575314893</v>
      </c>
      <c r="E8" s="35">
        <v>183582</v>
      </c>
      <c r="F8" s="59">
        <v>0.8139195665763701</v>
      </c>
      <c r="G8" s="35">
        <v>17825</v>
      </c>
      <c r="H8" s="59">
        <v>7.9027988987067338E-2</v>
      </c>
      <c r="I8" s="35">
        <v>3585</v>
      </c>
      <c r="J8" s="59">
        <v>1.5894268752798677E-2</v>
      </c>
      <c r="K8" s="35">
        <v>24134</v>
      </c>
      <c r="L8" s="59">
        <v>0.10699924186333146</v>
      </c>
      <c r="M8" s="35">
        <v>163</v>
      </c>
      <c r="N8" s="59">
        <v>7.2266828638945175E-4</v>
      </c>
      <c r="O8" s="35">
        <v>7569</v>
      </c>
      <c r="P8" s="59">
        <v>3.3557523065532273E-2</v>
      </c>
      <c r="Q8" s="37">
        <v>41971</v>
      </c>
      <c r="R8" s="59">
        <v>0.18608043342362993</v>
      </c>
    </row>
    <row r="9" spans="1:18" x14ac:dyDescent="0.2">
      <c r="A9" s="63" t="s">
        <v>240</v>
      </c>
      <c r="C9" s="35">
        <v>227952</v>
      </c>
      <c r="D9" s="59">
        <v>1.0470888608128028</v>
      </c>
      <c r="E9" s="35">
        <v>205945</v>
      </c>
      <c r="F9" s="59">
        <v>0.90345774549027869</v>
      </c>
      <c r="G9" s="35">
        <v>15653</v>
      </c>
      <c r="H9" s="59">
        <v>6.8667965185653115E-2</v>
      </c>
      <c r="I9" s="35">
        <v>3929</v>
      </c>
      <c r="J9" s="59">
        <v>1.7236084789780306E-2</v>
      </c>
      <c r="K9" s="35">
        <v>5735</v>
      </c>
      <c r="L9" s="59">
        <v>2.5158805362532462E-2</v>
      </c>
      <c r="M9" s="35">
        <v>153</v>
      </c>
      <c r="N9" s="59">
        <v>6.7119393556538216E-4</v>
      </c>
      <c r="O9" s="35">
        <v>7271</v>
      </c>
      <c r="P9" s="59">
        <v>3.189706604899277E-2</v>
      </c>
      <c r="Q9" s="37">
        <v>22007</v>
      </c>
      <c r="R9" s="59">
        <v>9.6542254509721342E-2</v>
      </c>
    </row>
    <row r="10" spans="1:18" x14ac:dyDescent="0.2">
      <c r="A10" s="63" t="s">
        <v>241</v>
      </c>
      <c r="C10" s="35">
        <v>219325</v>
      </c>
      <c r="D10" s="59">
        <v>1.0504593639575972</v>
      </c>
      <c r="E10" s="35">
        <v>155514</v>
      </c>
      <c r="F10" s="59">
        <v>0.70905733500512935</v>
      </c>
      <c r="G10" s="35">
        <v>50800</v>
      </c>
      <c r="H10" s="59">
        <v>0.23161974239142824</v>
      </c>
      <c r="I10" s="35">
        <v>4700</v>
      </c>
      <c r="J10" s="59">
        <v>2.1429385614954975E-2</v>
      </c>
      <c r="K10" s="35">
        <v>13648</v>
      </c>
      <c r="L10" s="59">
        <v>6.222728827083096E-2</v>
      </c>
      <c r="M10" s="35">
        <v>218</v>
      </c>
      <c r="N10" s="59">
        <v>9.9395873703408185E-4</v>
      </c>
      <c r="O10" s="35">
        <v>5512</v>
      </c>
      <c r="P10" s="59">
        <v>2.5131653938219537E-2</v>
      </c>
      <c r="Q10" s="37">
        <v>63811</v>
      </c>
      <c r="R10" s="59">
        <v>0.29094266499487065</v>
      </c>
    </row>
    <row r="11" spans="1:18" x14ac:dyDescent="0.2">
      <c r="A11" s="63" t="s">
        <v>242</v>
      </c>
      <c r="C11" s="35">
        <v>232106</v>
      </c>
      <c r="D11" s="59">
        <v>1.0424030399903492</v>
      </c>
      <c r="E11" s="35">
        <v>199496</v>
      </c>
      <c r="F11" s="59">
        <v>0.85950384738007635</v>
      </c>
      <c r="G11" s="35">
        <v>19162</v>
      </c>
      <c r="H11" s="59">
        <v>8.2557107528456825E-2</v>
      </c>
      <c r="I11" s="35">
        <v>2967</v>
      </c>
      <c r="J11" s="59">
        <v>1.2782952616476955E-2</v>
      </c>
      <c r="K11" s="35">
        <v>14122</v>
      </c>
      <c r="L11" s="59">
        <v>6.0842890748192636E-2</v>
      </c>
      <c r="M11" s="35">
        <v>184</v>
      </c>
      <c r="N11" s="59">
        <v>7.9274124753345458E-4</v>
      </c>
      <c r="O11" s="35">
        <v>6017</v>
      </c>
      <c r="P11" s="59">
        <v>2.5923500469613021E-2</v>
      </c>
      <c r="Q11" s="37">
        <v>32610</v>
      </c>
      <c r="R11" s="59">
        <v>0.14049615261992365</v>
      </c>
    </row>
    <row r="12" spans="1:18" x14ac:dyDescent="0.2">
      <c r="A12" s="63" t="s">
        <v>243</v>
      </c>
      <c r="C12" s="35">
        <v>229870</v>
      </c>
      <c r="D12" s="59">
        <v>1.0486361856701611</v>
      </c>
      <c r="E12" s="35">
        <v>130325</v>
      </c>
      <c r="F12" s="59">
        <v>0.56695088528298598</v>
      </c>
      <c r="G12" s="35">
        <v>82336</v>
      </c>
      <c r="H12" s="59">
        <v>0.35818506112150345</v>
      </c>
      <c r="I12" s="35">
        <v>3439</v>
      </c>
      <c r="J12" s="59">
        <v>1.4960629921259842E-2</v>
      </c>
      <c r="K12" s="35">
        <v>18204</v>
      </c>
      <c r="L12" s="59">
        <v>7.9192587114455995E-2</v>
      </c>
      <c r="M12" s="35">
        <v>181</v>
      </c>
      <c r="N12" s="59">
        <v>7.874015748031496E-4</v>
      </c>
      <c r="O12" s="35">
        <v>6565</v>
      </c>
      <c r="P12" s="59">
        <v>2.8559620655152912E-2</v>
      </c>
      <c r="Q12" s="37">
        <v>99545</v>
      </c>
      <c r="R12" s="59">
        <v>0.43304911471701396</v>
      </c>
    </row>
    <row r="13" spans="1:18" x14ac:dyDescent="0.2">
      <c r="A13" s="63" t="s">
        <v>244</v>
      </c>
      <c r="C13" s="35">
        <v>211638</v>
      </c>
      <c r="D13" s="59">
        <v>1.0602963550969109</v>
      </c>
      <c r="E13" s="35">
        <v>162414</v>
      </c>
      <c r="F13" s="59">
        <v>0.76741416947807106</v>
      </c>
      <c r="G13" s="35">
        <v>32206</v>
      </c>
      <c r="H13" s="59">
        <v>0.15217494022812539</v>
      </c>
      <c r="I13" s="35">
        <v>3746</v>
      </c>
      <c r="J13" s="59">
        <v>1.7700034965365388E-2</v>
      </c>
      <c r="K13" s="35">
        <v>12296</v>
      </c>
      <c r="L13" s="59">
        <v>5.8099207136714577E-2</v>
      </c>
      <c r="M13" s="35">
        <v>171</v>
      </c>
      <c r="N13" s="59">
        <v>8.0798344342698379E-4</v>
      </c>
      <c r="O13" s="35">
        <v>13566</v>
      </c>
      <c r="P13" s="59">
        <v>6.4100019845207384E-2</v>
      </c>
      <c r="Q13" s="37">
        <v>49224</v>
      </c>
      <c r="R13" s="59">
        <v>0.23258583052192897</v>
      </c>
    </row>
    <row r="14" spans="1:18" x14ac:dyDescent="0.2">
      <c r="A14" s="63" t="s">
        <v>245</v>
      </c>
      <c r="C14" s="35">
        <v>229773</v>
      </c>
      <c r="D14" s="59">
        <v>1.0468244745901387</v>
      </c>
      <c r="E14" s="35">
        <v>188367</v>
      </c>
      <c r="F14" s="59">
        <v>0.81979605958924673</v>
      </c>
      <c r="G14" s="35">
        <v>9353</v>
      </c>
      <c r="H14" s="59">
        <v>4.0705391843253995E-2</v>
      </c>
      <c r="I14" s="35">
        <v>2743</v>
      </c>
      <c r="J14" s="59">
        <v>1.1937869114299766E-2</v>
      </c>
      <c r="K14" s="35">
        <v>31703</v>
      </c>
      <c r="L14" s="59">
        <v>0.13797530606294037</v>
      </c>
      <c r="M14" s="35">
        <v>177</v>
      </c>
      <c r="N14" s="59">
        <v>7.7032549516261705E-4</v>
      </c>
      <c r="O14" s="35">
        <v>8189</v>
      </c>
      <c r="P14" s="59">
        <v>3.5639522485235428E-2</v>
      </c>
      <c r="Q14" s="37">
        <v>41406</v>
      </c>
      <c r="R14" s="59">
        <v>0.18020394041075322</v>
      </c>
    </row>
    <row r="15" spans="1:18" x14ac:dyDescent="0.2">
      <c r="A15" s="63" t="s">
        <v>246</v>
      </c>
      <c r="C15" s="35">
        <v>201692</v>
      </c>
      <c r="D15" s="59">
        <v>1.0559516490490453</v>
      </c>
      <c r="E15" s="35">
        <v>185026</v>
      </c>
      <c r="F15" s="59">
        <v>0.91736905777125521</v>
      </c>
      <c r="G15" s="35">
        <v>11250</v>
      </c>
      <c r="H15" s="59">
        <v>5.5778117129087916E-2</v>
      </c>
      <c r="I15" s="35">
        <v>4654</v>
      </c>
      <c r="J15" s="59">
        <v>2.3074787299446682E-2</v>
      </c>
      <c r="K15" s="35">
        <v>4291</v>
      </c>
      <c r="L15" s="59">
        <v>2.1275013386748112E-2</v>
      </c>
      <c r="M15" s="35">
        <v>140</v>
      </c>
      <c r="N15" s="59">
        <v>6.9412767982864965E-4</v>
      </c>
      <c r="O15" s="35">
        <v>7616</v>
      </c>
      <c r="P15" s="59">
        <v>3.776054578267854E-2</v>
      </c>
      <c r="Q15" s="37">
        <v>16666</v>
      </c>
      <c r="R15" s="59">
        <v>8.2630942228744814E-2</v>
      </c>
    </row>
    <row r="16" spans="1:18" x14ac:dyDescent="0.2">
      <c r="A16" s="63" t="s">
        <v>247</v>
      </c>
      <c r="C16" s="35">
        <v>226099</v>
      </c>
      <c r="D16" s="59">
        <v>1.0481293592629779</v>
      </c>
      <c r="E16" s="35">
        <v>185999</v>
      </c>
      <c r="F16" s="59">
        <v>0.82264406299895176</v>
      </c>
      <c r="G16" s="35">
        <v>16436</v>
      </c>
      <c r="H16" s="59">
        <v>7.2693819963821155E-2</v>
      </c>
      <c r="I16" s="35">
        <v>3247</v>
      </c>
      <c r="J16" s="59">
        <v>1.4360965771631011E-2</v>
      </c>
      <c r="K16" s="35">
        <v>23189</v>
      </c>
      <c r="L16" s="59">
        <v>0.10256126740940916</v>
      </c>
      <c r="M16" s="35">
        <v>192</v>
      </c>
      <c r="N16" s="59">
        <v>8.4918553377060489E-4</v>
      </c>
      <c r="O16" s="35">
        <v>7918</v>
      </c>
      <c r="P16" s="59">
        <v>3.5020057585394011E-2</v>
      </c>
      <c r="Q16" s="37">
        <v>40100</v>
      </c>
      <c r="R16" s="59">
        <v>0.17735593700104821</v>
      </c>
    </row>
    <row r="17" spans="1:18" x14ac:dyDescent="0.2">
      <c r="A17" s="63" t="s">
        <v>248</v>
      </c>
      <c r="C17" s="35">
        <v>195953</v>
      </c>
      <c r="D17" s="59">
        <v>1.0482972957801104</v>
      </c>
      <c r="E17" s="35">
        <v>180105</v>
      </c>
      <c r="F17" s="59">
        <v>0.91912346327945982</v>
      </c>
      <c r="G17" s="35">
        <v>12509</v>
      </c>
      <c r="H17" s="59">
        <v>6.3836736360249655E-2</v>
      </c>
      <c r="I17" s="35">
        <v>4628</v>
      </c>
      <c r="J17" s="59">
        <v>2.3617908375988119E-2</v>
      </c>
      <c r="K17" s="35">
        <v>2127</v>
      </c>
      <c r="L17" s="59">
        <v>1.0854643715584859E-2</v>
      </c>
      <c r="M17" s="35">
        <v>155</v>
      </c>
      <c r="N17" s="59">
        <v>7.9100600654238515E-4</v>
      </c>
      <c r="O17" s="35">
        <v>5893</v>
      </c>
      <c r="P17" s="59">
        <v>3.0073538042285651E-2</v>
      </c>
      <c r="Q17" s="37">
        <v>15848</v>
      </c>
      <c r="R17" s="59">
        <v>8.0876536720540126E-2</v>
      </c>
    </row>
    <row r="18" spans="1:18" x14ac:dyDescent="0.2">
      <c r="A18" s="63" t="s">
        <v>249</v>
      </c>
      <c r="C18" s="35">
        <v>200526</v>
      </c>
      <c r="D18" s="59">
        <v>1.0547809261641883</v>
      </c>
      <c r="E18" s="35">
        <v>189964</v>
      </c>
      <c r="F18" s="59">
        <v>0.94732852597668138</v>
      </c>
      <c r="G18" s="35">
        <v>6436</v>
      </c>
      <c r="H18" s="59">
        <v>3.2095588601976803E-2</v>
      </c>
      <c r="I18" s="35">
        <v>5192</v>
      </c>
      <c r="J18" s="59">
        <v>2.5891904291712797E-2</v>
      </c>
      <c r="K18" s="35">
        <v>1762</v>
      </c>
      <c r="L18" s="59">
        <v>8.7868904780427481E-3</v>
      </c>
      <c r="M18" s="35">
        <v>112</v>
      </c>
      <c r="N18" s="59">
        <v>5.5853106330351176E-4</v>
      </c>
      <c r="O18" s="35">
        <v>8045</v>
      </c>
      <c r="P18" s="59">
        <v>4.0119485752470999E-2</v>
      </c>
      <c r="Q18" s="37">
        <v>10562</v>
      </c>
      <c r="R18" s="59">
        <v>5.2671474023318669E-2</v>
      </c>
    </row>
    <row r="19" spans="1:18" x14ac:dyDescent="0.2">
      <c r="A19" s="63" t="s">
        <v>250</v>
      </c>
      <c r="C19" s="35">
        <v>243159</v>
      </c>
      <c r="D19" s="59">
        <v>1.0713195892399623</v>
      </c>
      <c r="E19" s="35">
        <v>178048</v>
      </c>
      <c r="F19" s="59">
        <v>0.73222870631973314</v>
      </c>
      <c r="G19" s="35">
        <v>36228</v>
      </c>
      <c r="H19" s="59">
        <v>0.14898893316718689</v>
      </c>
      <c r="I19" s="35">
        <v>4236</v>
      </c>
      <c r="J19" s="59">
        <v>1.7420700035779058E-2</v>
      </c>
      <c r="K19" s="35">
        <v>29719</v>
      </c>
      <c r="L19" s="59">
        <v>0.12222044012354057</v>
      </c>
      <c r="M19" s="35">
        <v>419</v>
      </c>
      <c r="N19" s="59">
        <v>1.7231523406495339E-3</v>
      </c>
      <c r="O19" s="35">
        <v>11851</v>
      </c>
      <c r="P19" s="59">
        <v>4.8737657253073094E-2</v>
      </c>
      <c r="Q19" s="37">
        <v>65111</v>
      </c>
      <c r="R19" s="59">
        <v>0.26777129368026681</v>
      </c>
    </row>
    <row r="20" spans="1:18" x14ac:dyDescent="0.2">
      <c r="A20" s="63" t="s">
        <v>251</v>
      </c>
      <c r="C20" s="35">
        <v>204186</v>
      </c>
      <c r="D20" s="59">
        <v>1.0489014917771051</v>
      </c>
      <c r="E20" s="35">
        <v>182677</v>
      </c>
      <c r="F20" s="59">
        <v>0.89465977099311411</v>
      </c>
      <c r="G20" s="35">
        <v>15725</v>
      </c>
      <c r="H20" s="59">
        <v>7.7013115492737011E-2</v>
      </c>
      <c r="I20" s="35">
        <v>4725</v>
      </c>
      <c r="J20" s="59">
        <v>2.3140665863477419E-2</v>
      </c>
      <c r="K20" s="35">
        <v>3579</v>
      </c>
      <c r="L20" s="59">
        <v>1.7528136111192735E-2</v>
      </c>
      <c r="M20" s="35">
        <v>182</v>
      </c>
      <c r="N20" s="59">
        <v>8.9134416659320426E-4</v>
      </c>
      <c r="O20" s="35">
        <v>7283</v>
      </c>
      <c r="P20" s="59">
        <v>3.5668459149990693E-2</v>
      </c>
      <c r="Q20" s="37">
        <v>21509</v>
      </c>
      <c r="R20" s="59">
        <v>0.10534022900688587</v>
      </c>
    </row>
    <row r="21" spans="1:18" x14ac:dyDescent="0.2">
      <c r="A21" s="63" t="s">
        <v>252</v>
      </c>
      <c r="C21" s="35">
        <v>204328</v>
      </c>
      <c r="D21" s="59">
        <v>1.0603294702634982</v>
      </c>
      <c r="E21" s="35">
        <v>170807</v>
      </c>
      <c r="F21" s="59">
        <v>0.8359451470185193</v>
      </c>
      <c r="G21" s="35">
        <v>24631</v>
      </c>
      <c r="H21" s="59">
        <v>0.12054637641439254</v>
      </c>
      <c r="I21" s="35">
        <v>4802</v>
      </c>
      <c r="J21" s="59">
        <v>2.3501429074820876E-2</v>
      </c>
      <c r="K21" s="35">
        <v>6891</v>
      </c>
      <c r="L21" s="59">
        <v>3.3725186954308761E-2</v>
      </c>
      <c r="M21" s="35">
        <v>206</v>
      </c>
      <c r="N21" s="59">
        <v>1.0081829215770721E-3</v>
      </c>
      <c r="O21" s="35">
        <v>9318</v>
      </c>
      <c r="P21" s="59">
        <v>4.5603147879879409E-2</v>
      </c>
      <c r="Q21" s="37">
        <v>33521</v>
      </c>
      <c r="R21" s="59">
        <v>0.16405485298148076</v>
      </c>
    </row>
    <row r="22" spans="1:18" x14ac:dyDescent="0.2">
      <c r="A22" s="63" t="s">
        <v>253</v>
      </c>
      <c r="C22" s="35">
        <v>207567</v>
      </c>
      <c r="D22" s="59">
        <v>1.056039736566988</v>
      </c>
      <c r="E22" s="35">
        <v>178961</v>
      </c>
      <c r="F22" s="59">
        <v>0.86218425857674874</v>
      </c>
      <c r="G22" s="35">
        <v>20185</v>
      </c>
      <c r="H22" s="59">
        <v>9.7245708614567827E-2</v>
      </c>
      <c r="I22" s="35">
        <v>5202</v>
      </c>
      <c r="J22" s="59">
        <v>2.5061787278324588E-2</v>
      </c>
      <c r="K22" s="35">
        <v>3913</v>
      </c>
      <c r="L22" s="59">
        <v>1.8851744256071532E-2</v>
      </c>
      <c r="M22" s="35">
        <v>221</v>
      </c>
      <c r="N22" s="59">
        <v>1.0647164530007179E-3</v>
      </c>
      <c r="O22" s="35">
        <v>10717</v>
      </c>
      <c r="P22" s="59">
        <v>5.1631521388274627E-2</v>
      </c>
      <c r="Q22" s="37">
        <v>28606</v>
      </c>
      <c r="R22" s="59">
        <v>0.13781574142325129</v>
      </c>
    </row>
    <row r="23" spans="1:18" x14ac:dyDescent="0.2">
      <c r="A23" s="63" t="s">
        <v>254</v>
      </c>
      <c r="C23" s="35">
        <v>213082</v>
      </c>
      <c r="D23" s="59">
        <v>1.0481927145418195</v>
      </c>
      <c r="E23" s="35">
        <v>204691</v>
      </c>
      <c r="F23" s="59">
        <v>0.96062079387278132</v>
      </c>
      <c r="G23" s="35">
        <v>2912</v>
      </c>
      <c r="H23" s="59">
        <v>1.3666100374503711E-2</v>
      </c>
      <c r="I23" s="35">
        <v>4332</v>
      </c>
      <c r="J23" s="59">
        <v>2.0330201518664177E-2</v>
      </c>
      <c r="K23" s="35">
        <v>4823</v>
      </c>
      <c r="L23" s="59">
        <v>2.2634478745271774E-2</v>
      </c>
      <c r="M23" s="35">
        <v>226</v>
      </c>
      <c r="N23" s="59">
        <v>1.0606245482959612E-3</v>
      </c>
      <c r="O23" s="35">
        <v>6367</v>
      </c>
      <c r="P23" s="59">
        <v>2.9880515482302587E-2</v>
      </c>
      <c r="Q23" s="37">
        <v>8391</v>
      </c>
      <c r="R23" s="59">
        <v>3.9379206127218631E-2</v>
      </c>
    </row>
    <row r="24" spans="1:18" x14ac:dyDescent="0.2">
      <c r="A24" s="63" t="s">
        <v>255</v>
      </c>
      <c r="C24" s="35">
        <v>215527</v>
      </c>
      <c r="D24" s="59">
        <v>1.0708124736111948</v>
      </c>
      <c r="E24" s="35">
        <v>167154</v>
      </c>
      <c r="F24" s="59">
        <v>0.77555944266843602</v>
      </c>
      <c r="G24" s="35">
        <v>30579</v>
      </c>
      <c r="H24" s="59">
        <v>0.14188013566745697</v>
      </c>
      <c r="I24" s="35">
        <v>4919</v>
      </c>
      <c r="J24" s="59">
        <v>2.2823126568828962E-2</v>
      </c>
      <c r="K24" s="35">
        <v>14779</v>
      </c>
      <c r="L24" s="59">
        <v>6.8571455084513774E-2</v>
      </c>
      <c r="M24" s="35">
        <v>307</v>
      </c>
      <c r="N24" s="59">
        <v>1.4244155024660484E-3</v>
      </c>
      <c r="O24" s="35">
        <v>13051</v>
      </c>
      <c r="P24" s="59">
        <v>6.0553898119493146E-2</v>
      </c>
      <c r="Q24" s="37">
        <v>48373</v>
      </c>
      <c r="R24" s="59">
        <v>0.22444055733156404</v>
      </c>
    </row>
    <row r="25" spans="1:18" x14ac:dyDescent="0.2">
      <c r="A25" s="63" t="s">
        <v>256</v>
      </c>
      <c r="C25" s="35">
        <v>213683</v>
      </c>
      <c r="D25" s="59">
        <v>1.0508135883528407</v>
      </c>
      <c r="E25" s="35">
        <v>198447</v>
      </c>
      <c r="F25" s="59">
        <v>0.92869811824057136</v>
      </c>
      <c r="G25" s="35">
        <v>8997</v>
      </c>
      <c r="H25" s="59">
        <v>4.2104425714726952E-2</v>
      </c>
      <c r="I25" s="35">
        <v>4704</v>
      </c>
      <c r="J25" s="59">
        <v>2.2013917812834901E-2</v>
      </c>
      <c r="K25" s="35">
        <v>4518</v>
      </c>
      <c r="L25" s="59">
        <v>2.1143469531970254E-2</v>
      </c>
      <c r="M25" s="35">
        <v>225</v>
      </c>
      <c r="N25" s="59">
        <v>1.0529616300781999E-3</v>
      </c>
      <c r="O25" s="35">
        <v>7650</v>
      </c>
      <c r="P25" s="59">
        <v>3.5800695422658797E-2</v>
      </c>
      <c r="Q25" s="37">
        <v>15236</v>
      </c>
      <c r="R25" s="59">
        <v>7.1301881759428684E-2</v>
      </c>
    </row>
    <row r="26" spans="1:18" x14ac:dyDescent="0.2">
      <c r="A26" s="63" t="s">
        <v>257</v>
      </c>
      <c r="C26" s="35">
        <v>206658</v>
      </c>
      <c r="D26" s="59">
        <v>1.0414404475026371</v>
      </c>
      <c r="E26" s="35">
        <v>199326</v>
      </c>
      <c r="F26" s="59">
        <v>0.96452109282002152</v>
      </c>
      <c r="G26" s="35">
        <v>4409</v>
      </c>
      <c r="H26" s="59">
        <v>2.1334765651462802E-2</v>
      </c>
      <c r="I26" s="35">
        <v>4154</v>
      </c>
      <c r="J26" s="59">
        <v>2.0100842938574844E-2</v>
      </c>
      <c r="K26" s="35">
        <v>1542</v>
      </c>
      <c r="L26" s="59">
        <v>7.4616032285224863E-3</v>
      </c>
      <c r="M26" s="35">
        <v>128</v>
      </c>
      <c r="N26" s="59">
        <v>6.193808127437602E-4</v>
      </c>
      <c r="O26" s="35">
        <v>5663</v>
      </c>
      <c r="P26" s="59">
        <v>2.740276205131183E-2</v>
      </c>
      <c r="Q26" s="37">
        <v>7332</v>
      </c>
      <c r="R26" s="59">
        <v>3.5478907179978515E-2</v>
      </c>
    </row>
    <row r="27" spans="1:18" x14ac:dyDescent="0.2">
      <c r="A27" s="63" t="s">
        <v>258</v>
      </c>
      <c r="C27" s="35">
        <v>212280</v>
      </c>
      <c r="D27" s="59">
        <v>1.0577774637271529</v>
      </c>
      <c r="E27" s="35">
        <v>182677</v>
      </c>
      <c r="F27" s="59">
        <v>0.8605473902393066</v>
      </c>
      <c r="G27" s="35">
        <v>14313</v>
      </c>
      <c r="H27" s="59">
        <v>6.7425098925946864E-2</v>
      </c>
      <c r="I27" s="35">
        <v>5230</v>
      </c>
      <c r="J27" s="59">
        <v>2.463727152817034E-2</v>
      </c>
      <c r="K27" s="35">
        <v>7758</v>
      </c>
      <c r="L27" s="59">
        <v>3.6546071226681742E-2</v>
      </c>
      <c r="M27" s="35">
        <v>210</v>
      </c>
      <c r="N27" s="59">
        <v>9.8925946862634252E-4</v>
      </c>
      <c r="O27" s="35">
        <v>14357</v>
      </c>
      <c r="P27" s="59">
        <v>6.7632372338420954E-2</v>
      </c>
      <c r="Q27" s="37">
        <v>29603</v>
      </c>
      <c r="R27" s="59">
        <v>0.13945260976069343</v>
      </c>
    </row>
    <row r="28" spans="1:18" x14ac:dyDescent="0.2">
      <c r="A28" s="63" t="s">
        <v>259</v>
      </c>
      <c r="C28" s="35">
        <v>175918</v>
      </c>
      <c r="D28" s="59">
        <v>1.0571061517297831</v>
      </c>
      <c r="E28" s="35">
        <v>119475</v>
      </c>
      <c r="F28" s="59">
        <v>0.67915165020066171</v>
      </c>
      <c r="G28" s="35">
        <v>54071</v>
      </c>
      <c r="H28" s="59">
        <v>0.30736479496128877</v>
      </c>
      <c r="I28" s="35">
        <v>4810</v>
      </c>
      <c r="J28" s="59">
        <v>2.7342284473447855E-2</v>
      </c>
      <c r="K28" s="35">
        <v>1689</v>
      </c>
      <c r="L28" s="59">
        <v>9.6010641321524794E-3</v>
      </c>
      <c r="M28" s="35">
        <v>141</v>
      </c>
      <c r="N28" s="59">
        <v>8.0150979433599742E-4</v>
      </c>
      <c r="O28" s="35">
        <v>5778</v>
      </c>
      <c r="P28" s="59">
        <v>3.2844848167896408E-2</v>
      </c>
      <c r="Q28" s="37">
        <v>56443</v>
      </c>
      <c r="R28" s="59">
        <v>0.32084834979933835</v>
      </c>
    </row>
    <row r="29" spans="1:18" x14ac:dyDescent="0.2">
      <c r="A29" s="63" t="s">
        <v>260</v>
      </c>
      <c r="C29" s="35">
        <v>214199</v>
      </c>
      <c r="D29" s="59">
        <v>1.0616902973403237</v>
      </c>
      <c r="E29" s="35">
        <v>189891</v>
      </c>
      <c r="F29" s="59">
        <v>0.88651674377564793</v>
      </c>
      <c r="G29" s="35">
        <v>10152</v>
      </c>
      <c r="H29" s="59">
        <v>4.7395179249202841E-2</v>
      </c>
      <c r="I29" s="35">
        <v>4355</v>
      </c>
      <c r="J29" s="59">
        <v>2.0331560838285894E-2</v>
      </c>
      <c r="K29" s="35">
        <v>5403</v>
      </c>
      <c r="L29" s="59">
        <v>2.5224207395926217E-2</v>
      </c>
      <c r="M29" s="35">
        <v>218</v>
      </c>
      <c r="N29" s="59">
        <v>1.0177451808831973E-3</v>
      </c>
      <c r="O29" s="35">
        <v>17394</v>
      </c>
      <c r="P29" s="59">
        <v>8.1204860900377693E-2</v>
      </c>
      <c r="Q29" s="37">
        <v>24308</v>
      </c>
      <c r="R29" s="59">
        <v>0.11348325622435212</v>
      </c>
    </row>
    <row r="30" spans="1:18" x14ac:dyDescent="0.2">
      <c r="A30" s="63" t="s">
        <v>261</v>
      </c>
      <c r="C30" s="35">
        <v>225476</v>
      </c>
      <c r="D30" s="59">
        <v>1.0639269811421173</v>
      </c>
      <c r="E30" s="35">
        <v>176865</v>
      </c>
      <c r="F30" s="59">
        <v>0.78440720963650234</v>
      </c>
      <c r="G30" s="35">
        <v>30876</v>
      </c>
      <c r="H30" s="59">
        <v>0.13693696890134649</v>
      </c>
      <c r="I30" s="35">
        <v>4678</v>
      </c>
      <c r="J30" s="59">
        <v>2.0747219216235874E-2</v>
      </c>
      <c r="K30" s="35">
        <v>7668</v>
      </c>
      <c r="L30" s="59">
        <v>3.4008054072273766E-2</v>
      </c>
      <c r="M30" s="35">
        <v>288</v>
      </c>
      <c r="N30" s="59">
        <v>1.2772978055314091E-3</v>
      </c>
      <c r="O30" s="35">
        <v>19515</v>
      </c>
      <c r="P30" s="59">
        <v>8.6550231510227255E-2</v>
      </c>
      <c r="Q30" s="37">
        <v>48611</v>
      </c>
      <c r="R30" s="59">
        <v>0.21559279036349766</v>
      </c>
    </row>
    <row r="31" spans="1:18" x14ac:dyDescent="0.2">
      <c r="A31" s="63" t="s">
        <v>262</v>
      </c>
      <c r="C31" s="35">
        <v>226068</v>
      </c>
      <c r="D31" s="59">
        <v>1.0551382769786082</v>
      </c>
      <c r="E31" s="35">
        <v>206048</v>
      </c>
      <c r="F31" s="59">
        <v>0.9114425748005025</v>
      </c>
      <c r="G31" s="35">
        <v>5258</v>
      </c>
      <c r="H31" s="59">
        <v>2.3258488596351542E-2</v>
      </c>
      <c r="I31" s="35">
        <v>3949</v>
      </c>
      <c r="J31" s="59">
        <v>1.746819541023055E-2</v>
      </c>
      <c r="K31" s="35">
        <v>7235</v>
      </c>
      <c r="L31" s="59">
        <v>3.2003644920997221E-2</v>
      </c>
      <c r="M31" s="35">
        <v>255</v>
      </c>
      <c r="N31" s="59">
        <v>1.1279791921014915E-3</v>
      </c>
      <c r="O31" s="35">
        <v>15788</v>
      </c>
      <c r="P31" s="59">
        <v>6.9837394058424901E-2</v>
      </c>
      <c r="Q31" s="37">
        <v>20020</v>
      </c>
      <c r="R31" s="59">
        <v>8.8557425199497497E-2</v>
      </c>
    </row>
    <row r="32" spans="1:18" x14ac:dyDescent="0.2">
      <c r="A32" s="63" t="s">
        <v>263</v>
      </c>
      <c r="C32" s="35">
        <v>195335</v>
      </c>
      <c r="D32" s="59">
        <v>1.0486088002662093</v>
      </c>
      <c r="E32" s="35">
        <v>188680</v>
      </c>
      <c r="F32" s="59">
        <v>0.96593032482658003</v>
      </c>
      <c r="G32" s="35">
        <v>3241</v>
      </c>
      <c r="H32" s="59">
        <v>1.659200860060921E-2</v>
      </c>
      <c r="I32" s="35">
        <v>4550</v>
      </c>
      <c r="J32" s="59">
        <v>2.3293316609926538E-2</v>
      </c>
      <c r="K32" s="35">
        <v>1343</v>
      </c>
      <c r="L32" s="59">
        <v>6.8753679576112831E-3</v>
      </c>
      <c r="M32" s="35">
        <v>103</v>
      </c>
      <c r="N32" s="59">
        <v>5.2729925512580954E-4</v>
      </c>
      <c r="O32" s="35">
        <v>6913</v>
      </c>
      <c r="P32" s="59">
        <v>3.5390483016356514E-2</v>
      </c>
      <c r="Q32" s="37">
        <v>6655</v>
      </c>
      <c r="R32" s="59">
        <v>3.4069675173420022E-2</v>
      </c>
    </row>
    <row r="33" spans="1:20" x14ac:dyDescent="0.2">
      <c r="A33" s="63" t="s">
        <v>264</v>
      </c>
      <c r="C33" s="35">
        <v>202924</v>
      </c>
      <c r="D33" s="59">
        <v>1.0536407719146084</v>
      </c>
      <c r="E33" s="35">
        <v>168655</v>
      </c>
      <c r="F33" s="59">
        <v>0.83112396759377893</v>
      </c>
      <c r="G33" s="35">
        <v>28006</v>
      </c>
      <c r="H33" s="59">
        <v>0.13801226074786618</v>
      </c>
      <c r="I33" s="35">
        <v>4155</v>
      </c>
      <c r="J33" s="59">
        <v>2.0475646054680569E-2</v>
      </c>
      <c r="K33" s="35">
        <v>2870</v>
      </c>
      <c r="L33" s="59">
        <v>1.4143226035362994E-2</v>
      </c>
      <c r="M33" s="35">
        <v>168</v>
      </c>
      <c r="N33" s="59">
        <v>8.2789615816758987E-4</v>
      </c>
      <c r="O33" s="35">
        <v>9955</v>
      </c>
      <c r="P33" s="59">
        <v>4.9057775324752126E-2</v>
      </c>
      <c r="Q33" s="37">
        <v>34269</v>
      </c>
      <c r="R33" s="59">
        <v>0.16887603240622104</v>
      </c>
    </row>
    <row r="34" spans="1:20" x14ac:dyDescent="0.2">
      <c r="A34" s="63" t="s">
        <v>265</v>
      </c>
      <c r="C34" s="35">
        <v>193451</v>
      </c>
      <c r="D34" s="59">
        <v>1.0450708448134152</v>
      </c>
      <c r="E34" s="35">
        <v>180266</v>
      </c>
      <c r="F34" s="59">
        <v>0.93184320577303814</v>
      </c>
      <c r="G34" s="35">
        <v>7781</v>
      </c>
      <c r="H34" s="59">
        <v>4.0222071739096719E-2</v>
      </c>
      <c r="I34" s="35">
        <v>5841</v>
      </c>
      <c r="J34" s="59">
        <v>3.019369245958925E-2</v>
      </c>
      <c r="K34" s="35">
        <v>2160</v>
      </c>
      <c r="L34" s="59">
        <v>1.11656181668743E-2</v>
      </c>
      <c r="M34" s="35">
        <v>156</v>
      </c>
      <c r="N34" s="59">
        <v>8.0640575649647717E-4</v>
      </c>
      <c r="O34" s="35">
        <v>5966</v>
      </c>
      <c r="P34" s="59">
        <v>3.0839850918320401E-2</v>
      </c>
      <c r="Q34" s="37">
        <v>13185</v>
      </c>
      <c r="R34" s="59">
        <v>6.8156794226961873E-2</v>
      </c>
    </row>
    <row r="35" spans="1:20" x14ac:dyDescent="0.2">
      <c r="A35" s="63" t="s">
        <v>266</v>
      </c>
      <c r="C35" s="35">
        <v>195673</v>
      </c>
      <c r="D35" s="59">
        <v>1.0567017421923313</v>
      </c>
      <c r="E35" s="35">
        <v>170457</v>
      </c>
      <c r="F35" s="59">
        <v>0.87113193951132761</v>
      </c>
      <c r="G35" s="35">
        <v>19534</v>
      </c>
      <c r="H35" s="59">
        <v>9.9829818114916216E-2</v>
      </c>
      <c r="I35" s="35">
        <v>5494</v>
      </c>
      <c r="J35" s="59">
        <v>2.8077455755265161E-2</v>
      </c>
      <c r="K35" s="35">
        <v>1706</v>
      </c>
      <c r="L35" s="59">
        <v>8.7186275060943518E-3</v>
      </c>
      <c r="M35" s="35">
        <v>188</v>
      </c>
      <c r="N35" s="59">
        <v>9.6078661849105399E-4</v>
      </c>
      <c r="O35" s="35">
        <v>9389</v>
      </c>
      <c r="P35" s="59">
        <v>4.7983114686236734E-2</v>
      </c>
      <c r="Q35" s="37">
        <v>25216</v>
      </c>
      <c r="R35" s="59">
        <v>0.12886806048867241</v>
      </c>
    </row>
    <row r="36" spans="1:20" x14ac:dyDescent="0.2">
      <c r="A36" s="63" t="s">
        <v>267</v>
      </c>
      <c r="C36" s="35">
        <v>204742</v>
      </c>
      <c r="D36" s="59">
        <v>1.0422727139521935</v>
      </c>
      <c r="E36" s="35">
        <v>198350</v>
      </c>
      <c r="F36" s="59">
        <v>0.96878022096101435</v>
      </c>
      <c r="G36" s="35">
        <v>2729</v>
      </c>
      <c r="H36" s="59">
        <v>1.3328970118490588E-2</v>
      </c>
      <c r="I36" s="35">
        <v>5824</v>
      </c>
      <c r="J36" s="59">
        <v>2.8445555870314835E-2</v>
      </c>
      <c r="K36" s="35">
        <v>1242</v>
      </c>
      <c r="L36" s="59">
        <v>6.066171083607662E-3</v>
      </c>
      <c r="M36" s="35">
        <v>151</v>
      </c>
      <c r="N36" s="59">
        <v>7.3751355364312155E-4</v>
      </c>
      <c r="O36" s="35">
        <v>5101</v>
      </c>
      <c r="P36" s="59">
        <v>2.4914282365122935E-2</v>
      </c>
      <c r="Q36" s="37">
        <v>6392</v>
      </c>
      <c r="R36" s="59">
        <v>3.1219779038985651E-2</v>
      </c>
    </row>
    <row r="37" spans="1:20" x14ac:dyDescent="0.2">
      <c r="A37" s="63" t="s">
        <v>268</v>
      </c>
      <c r="C37" s="35">
        <v>196947</v>
      </c>
      <c r="D37" s="59">
        <v>1.0410364209660465</v>
      </c>
      <c r="E37" s="35">
        <v>191595</v>
      </c>
      <c r="F37" s="59">
        <v>0.97282517631647092</v>
      </c>
      <c r="G37" s="35">
        <v>1872</v>
      </c>
      <c r="H37" s="59">
        <v>9.5050952794406614E-3</v>
      </c>
      <c r="I37" s="35">
        <v>4541</v>
      </c>
      <c r="J37" s="59">
        <v>2.3056964564070536E-2</v>
      </c>
      <c r="K37" s="35">
        <v>2374</v>
      </c>
      <c r="L37" s="59">
        <v>1.2054004376812037E-2</v>
      </c>
      <c r="M37" s="35">
        <v>207</v>
      </c>
      <c r="N37" s="59">
        <v>1.0510441895535347E-3</v>
      </c>
      <c r="O37" s="35">
        <v>4440</v>
      </c>
      <c r="P37" s="59">
        <v>2.2544136239699007E-2</v>
      </c>
      <c r="Q37" s="37">
        <v>5352</v>
      </c>
      <c r="R37" s="59">
        <v>2.7174823683529071E-2</v>
      </c>
    </row>
    <row r="38" spans="1:20" x14ac:dyDescent="0.2">
      <c r="A38" s="63" t="s">
        <v>269</v>
      </c>
      <c r="C38" s="35">
        <v>209210</v>
      </c>
      <c r="D38" s="59">
        <v>1.0501840256201902</v>
      </c>
      <c r="E38" s="35">
        <v>194849</v>
      </c>
      <c r="F38" s="59">
        <v>0.93135605372592134</v>
      </c>
      <c r="G38" s="35">
        <v>4076</v>
      </c>
      <c r="H38" s="59">
        <v>1.9482816308971848E-2</v>
      </c>
      <c r="I38" s="35">
        <v>13949</v>
      </c>
      <c r="J38" s="59">
        <v>6.6674633143731177E-2</v>
      </c>
      <c r="K38" s="35">
        <v>1791</v>
      </c>
      <c r="L38" s="59">
        <v>8.5607762535251652E-3</v>
      </c>
      <c r="M38" s="35">
        <v>300</v>
      </c>
      <c r="N38" s="59">
        <v>1.4339658716122556E-3</v>
      </c>
      <c r="O38" s="35">
        <v>4744</v>
      </c>
      <c r="P38" s="59">
        <v>2.267578031642847E-2</v>
      </c>
      <c r="Q38" s="37">
        <v>14361</v>
      </c>
      <c r="R38" s="59">
        <v>6.8643946274078674E-2</v>
      </c>
    </row>
    <row r="39" spans="1:20" x14ac:dyDescent="0.2">
      <c r="A39" s="63" t="s">
        <v>270</v>
      </c>
      <c r="C39" s="35">
        <v>202739</v>
      </c>
      <c r="D39" s="59">
        <v>1.0421675158701582</v>
      </c>
      <c r="E39" s="35">
        <v>193487</v>
      </c>
      <c r="F39" s="59">
        <v>0.95436497171239865</v>
      </c>
      <c r="G39" s="35">
        <v>3086</v>
      </c>
      <c r="H39" s="59">
        <v>1.5221540996058972E-2</v>
      </c>
      <c r="I39" s="35">
        <v>8641</v>
      </c>
      <c r="J39" s="59">
        <v>4.2621301278984308E-2</v>
      </c>
      <c r="K39" s="35">
        <v>2252</v>
      </c>
      <c r="L39" s="59">
        <v>1.110787761604822E-2</v>
      </c>
      <c r="M39" s="35">
        <v>183</v>
      </c>
      <c r="N39" s="59">
        <v>9.0263836755631621E-4</v>
      </c>
      <c r="O39" s="35">
        <v>3639</v>
      </c>
      <c r="P39" s="59">
        <v>1.7949185899111667E-2</v>
      </c>
      <c r="Q39" s="37">
        <v>9252</v>
      </c>
      <c r="R39" s="59">
        <v>4.5635028287601298E-2</v>
      </c>
    </row>
    <row r="40" spans="1:20" x14ac:dyDescent="0.2">
      <c r="C40" s="15"/>
      <c r="D40" s="12"/>
      <c r="E40" s="15"/>
      <c r="F40" s="12"/>
      <c r="G40" s="15"/>
      <c r="H40" s="12"/>
      <c r="I40" s="15"/>
      <c r="J40" s="12"/>
      <c r="K40" s="15"/>
      <c r="L40" s="12"/>
      <c r="M40" s="15"/>
      <c r="N40" s="12"/>
      <c r="O40" s="15"/>
      <c r="P40" s="12"/>
    </row>
    <row r="41" spans="1:20" x14ac:dyDescent="0.2">
      <c r="A41" s="72" t="s">
        <v>272</v>
      </c>
      <c r="B41" s="5"/>
      <c r="C41" s="15">
        <f>SUM(C2:C39)</f>
        <v>7914602</v>
      </c>
      <c r="D41" s="12">
        <f>F41+H41+J41+L41+N41+P41</f>
        <v>1.0531184006473098</v>
      </c>
      <c r="E41" s="15">
        <f>SUM(E2:E39)</f>
        <v>6396046</v>
      </c>
      <c r="F41" s="12">
        <f>E41/C41</f>
        <v>0.80813236091972784</v>
      </c>
      <c r="G41" s="15">
        <f>SUM(G2:G39)</f>
        <v>1111506</v>
      </c>
      <c r="H41" s="12">
        <f>G41/C41</f>
        <v>0.14043738396447478</v>
      </c>
      <c r="I41" s="15">
        <f>SUM(I2:I39)</f>
        <v>178471</v>
      </c>
      <c r="J41" s="12">
        <f>I41/C41</f>
        <v>2.2549586195237614E-2</v>
      </c>
      <c r="K41" s="15">
        <f>SUM(K2:K39)</f>
        <v>300440</v>
      </c>
      <c r="L41" s="12">
        <f>K41/C41</f>
        <v>3.7960215813757914E-2</v>
      </c>
      <c r="M41" s="15">
        <f>SUM(M2:M39)</f>
        <v>7503</v>
      </c>
      <c r="N41" s="12">
        <f>M41/C41</f>
        <v>9.4799460541414467E-4</v>
      </c>
      <c r="O41" s="15">
        <f>SUM(O2:O39)</f>
        <v>341047</v>
      </c>
      <c r="P41" s="12">
        <f>O41/C41</f>
        <v>4.3090859148697556E-2</v>
      </c>
      <c r="Q41" s="15">
        <f>SUM(Q2:Q39)</f>
        <v>1518556</v>
      </c>
      <c r="R41" s="59">
        <f t="shared" ref="R41" si="0">Q41/$C41</f>
        <v>0.19186763908027213</v>
      </c>
      <c r="S41" s="15"/>
      <c r="T41" s="12"/>
    </row>
    <row r="42" spans="1:20" x14ac:dyDescent="0.2">
      <c r="A42" s="72"/>
      <c r="B42" s="5"/>
      <c r="C42" s="15"/>
      <c r="D42" s="12"/>
      <c r="E42" s="15"/>
      <c r="F42" s="12"/>
      <c r="G42" s="15"/>
      <c r="H42" s="12"/>
      <c r="I42" s="15"/>
      <c r="J42" s="12"/>
      <c r="K42" s="15"/>
      <c r="L42" s="12"/>
      <c r="M42" s="15"/>
      <c r="N42" s="12"/>
      <c r="O42" s="15"/>
      <c r="P42" s="12"/>
      <c r="Q42" s="15"/>
      <c r="R42" s="12"/>
      <c r="S42" s="15"/>
      <c r="T42" s="12"/>
    </row>
    <row r="43" spans="1:20" x14ac:dyDescent="0.2">
      <c r="A43" s="72"/>
      <c r="B43" s="5"/>
      <c r="C43" s="15"/>
      <c r="D43" s="12"/>
      <c r="E43" s="15"/>
      <c r="F43" s="12"/>
      <c r="G43" s="15"/>
      <c r="H43" s="12"/>
      <c r="I43" s="15"/>
      <c r="J43" s="12"/>
      <c r="K43" s="15"/>
      <c r="L43" s="12"/>
      <c r="M43" s="15"/>
      <c r="N43" s="12"/>
      <c r="O43" s="15"/>
      <c r="P43" s="12"/>
      <c r="Q43" s="15"/>
      <c r="R43" s="12"/>
      <c r="S43" s="15"/>
      <c r="T43" s="12"/>
    </row>
    <row r="44" spans="1:20" x14ac:dyDescent="0.2">
      <c r="A44" s="72" t="s">
        <v>161</v>
      </c>
      <c r="B44" s="5"/>
      <c r="C44" s="15"/>
      <c r="D44" s="12"/>
      <c r="E44" s="15"/>
      <c r="F44" s="15">
        <f>COUNTIF(F$2:F$39,("&gt;90%"))</f>
        <v>14</v>
      </c>
      <c r="G44" s="15"/>
      <c r="H44" s="15">
        <f>COUNTIF(H$2:H$39,("&gt;90%"))</f>
        <v>0</v>
      </c>
      <c r="I44" s="15"/>
      <c r="J44" s="15">
        <f>COUNTIF(J$2:J$39,("&gt;90%"))</f>
        <v>0</v>
      </c>
      <c r="K44" s="15"/>
      <c r="L44" s="15">
        <f>COUNTIF(L$2:L$39,("&gt;90%"))</f>
        <v>0</v>
      </c>
      <c r="M44" s="15"/>
      <c r="N44" s="15">
        <f>COUNTIF(N$2:N$39,("&gt;90%"))</f>
        <v>0</v>
      </c>
      <c r="O44" s="15"/>
      <c r="P44" s="15">
        <f>COUNTIF(P$2:P$39,("&gt;90%"))</f>
        <v>0</v>
      </c>
      <c r="Q44" s="15"/>
      <c r="R44" s="15">
        <f>COUNTIF(R$2:R$39,("&gt;90%"))</f>
        <v>0</v>
      </c>
      <c r="S44" s="15"/>
      <c r="T44" s="15"/>
    </row>
    <row r="45" spans="1:20" x14ac:dyDescent="0.2">
      <c r="A45" s="72" t="s">
        <v>162</v>
      </c>
      <c r="B45" s="5"/>
      <c r="C45" s="15"/>
      <c r="D45" s="12"/>
      <c r="E45" s="15"/>
      <c r="F45" s="15">
        <f>COUNTIF(F$2:F$39,("&gt;80%"))-(F44)</f>
        <v>11</v>
      </c>
      <c r="G45" s="15"/>
      <c r="H45" s="15">
        <f>COUNTIF(H$2:H$39,("&gt;80%"))-(H44)</f>
        <v>0</v>
      </c>
      <c r="I45" s="15"/>
      <c r="J45" s="15">
        <f>COUNTIF(J$2:J$39,("&gt;80%"))-(J44)</f>
        <v>0</v>
      </c>
      <c r="K45" s="15"/>
      <c r="L45" s="15">
        <f>COUNTIF(L$2:L$39,("&gt;80%"))-(L44)</f>
        <v>0</v>
      </c>
      <c r="M45" s="15"/>
      <c r="N45" s="15">
        <f>COUNTIF(N$2:N$39,("&gt;80%"))-(N44)</f>
        <v>0</v>
      </c>
      <c r="O45" s="15"/>
      <c r="P45" s="15">
        <f>COUNTIF(P$2:P$39,("&gt;80%"))-(P44)</f>
        <v>0</v>
      </c>
      <c r="Q45" s="15"/>
      <c r="R45" s="15">
        <f>COUNTIF(R$2:R$39,("&gt;80%"))-(R44)</f>
        <v>0</v>
      </c>
      <c r="S45" s="15"/>
      <c r="T45" s="15"/>
    </row>
    <row r="46" spans="1:20" x14ac:dyDescent="0.2">
      <c r="A46" s="72" t="s">
        <v>163</v>
      </c>
      <c r="B46" s="5"/>
      <c r="C46" s="15"/>
      <c r="D46" s="12"/>
      <c r="E46" s="15"/>
      <c r="F46" s="15">
        <f>COUNTIF(F$2:F$39,("&gt;70%"))-(SUM(F44:F$45))</f>
        <v>6</v>
      </c>
      <c r="G46" s="15"/>
      <c r="H46" s="15">
        <f>COUNTIF(H$2:H$39,("&gt;70%"))-(SUM(H44:H$45))</f>
        <v>0</v>
      </c>
      <c r="I46" s="15"/>
      <c r="J46" s="15">
        <f>COUNTIF(J$2:J$39,("&gt;70%"))-(SUM(J44:J$45))</f>
        <v>0</v>
      </c>
      <c r="K46" s="15"/>
      <c r="L46" s="15">
        <f>COUNTIF(L$2:L$39,("&gt;70%"))-(SUM(L44:L$45))</f>
        <v>0</v>
      </c>
      <c r="M46" s="15"/>
      <c r="N46" s="15">
        <f>COUNTIF(N$2:N$39,("&gt;70%"))-(SUM(N44:N$45))</f>
        <v>0</v>
      </c>
      <c r="O46" s="15"/>
      <c r="P46" s="15">
        <f>COUNTIF(P$2:P$39,("&gt;70%"))-(SUM(P44:P$45))</f>
        <v>0</v>
      </c>
      <c r="Q46" s="15"/>
      <c r="R46" s="15">
        <f>COUNTIF(R$2:R$39,("&gt;70%"))-(SUM(R44:R$45))</f>
        <v>0</v>
      </c>
      <c r="S46" s="15"/>
      <c r="T46" s="15"/>
    </row>
    <row r="47" spans="1:20" x14ac:dyDescent="0.2">
      <c r="A47" s="72" t="s">
        <v>164</v>
      </c>
      <c r="B47" s="5"/>
      <c r="C47" s="15"/>
      <c r="D47" s="12"/>
      <c r="E47" s="15"/>
      <c r="F47" s="15">
        <f>COUNTIF(F$2:F$39,("&gt;65%"))-(SUM(F$44:F46))</f>
        <v>1</v>
      </c>
      <c r="G47" s="15"/>
      <c r="H47" s="15">
        <f>COUNTIF(H$2:H$39,("&gt;65%"))-(SUM(H$44:H46))</f>
        <v>0</v>
      </c>
      <c r="I47" s="15"/>
      <c r="J47" s="15">
        <f>COUNTIF(J$2:J$39,("&gt;65%"))-(SUM(J$44:J46))</f>
        <v>0</v>
      </c>
      <c r="K47" s="15"/>
      <c r="L47" s="15">
        <f>COUNTIF(L$2:L$39,("&gt;65%"))-(SUM(L$44:L46))</f>
        <v>0</v>
      </c>
      <c r="M47" s="15"/>
      <c r="N47" s="15">
        <f>COUNTIF(N$2:N$39,("&gt;65%"))-(SUM(N$44:N46))</f>
        <v>0</v>
      </c>
      <c r="O47" s="15"/>
      <c r="P47" s="15">
        <f>COUNTIF(P$2:P$39,("&gt;65%"))-(SUM(P$44:P46))</f>
        <v>0</v>
      </c>
      <c r="Q47" s="15"/>
      <c r="R47" s="15">
        <f>COUNTIF(R$2:R$39,("&gt;65%"))-(SUM(R$44:R46))</f>
        <v>0</v>
      </c>
      <c r="S47" s="15"/>
      <c r="T47" s="15"/>
    </row>
    <row r="48" spans="1:20" x14ac:dyDescent="0.2">
      <c r="A48" s="72" t="s">
        <v>165</v>
      </c>
      <c r="B48" s="5"/>
      <c r="C48" s="15"/>
      <c r="D48" s="12"/>
      <c r="E48" s="15"/>
      <c r="F48" s="15">
        <f>COUNTIF(F$2:F$39,("&gt;60%"))-(SUM(F$44:F47))</f>
        <v>0</v>
      </c>
      <c r="G48" s="15"/>
      <c r="H48" s="15">
        <f>COUNTIF(H$2:H$39,("&gt;60%"))-(SUM(H$44:H47))</f>
        <v>0</v>
      </c>
      <c r="I48" s="15"/>
      <c r="J48" s="15">
        <f>COUNTIF(J$2:J$39,("&gt;60%"))-(SUM(J$44:J47))</f>
        <v>0</v>
      </c>
      <c r="K48" s="15"/>
      <c r="L48" s="15">
        <f>COUNTIF(L$2:L$39,("&gt;60%"))-(SUM(L$44:L47))</f>
        <v>0</v>
      </c>
      <c r="M48" s="15"/>
      <c r="N48" s="15">
        <f>COUNTIF(N$2:N$39,("&gt;60%"))-(SUM(N$44:N47))</f>
        <v>0</v>
      </c>
      <c r="O48" s="15"/>
      <c r="P48" s="15">
        <f>COUNTIF(P$2:P$39,("&gt;60%"))-(SUM(P$44:P47))</f>
        <v>0</v>
      </c>
      <c r="Q48" s="15"/>
      <c r="R48" s="15">
        <f>COUNTIF(R$2:R$39,("&gt;60%"))-(SUM(R$44:R47))</f>
        <v>1</v>
      </c>
      <c r="S48" s="15"/>
      <c r="T48" s="15"/>
    </row>
    <row r="49" spans="1:20" x14ac:dyDescent="0.2">
      <c r="A49" s="72" t="s">
        <v>166</v>
      </c>
      <c r="B49" s="5"/>
      <c r="C49" s="15"/>
      <c r="D49" s="12"/>
      <c r="E49" s="15"/>
      <c r="F49" s="15">
        <f>COUNTIF(F$2:F$39,("&gt;55%"))-(SUM(F$44:F48))</f>
        <v>1</v>
      </c>
      <c r="G49" s="15"/>
      <c r="H49" s="15">
        <f>COUNTIF(H$2:H$39,("&gt;55%"))-(SUM(H$44:H48))</f>
        <v>0</v>
      </c>
      <c r="I49" s="15"/>
      <c r="J49" s="15">
        <f>COUNTIF(J$2:J$39,("&gt;55%"))-(SUM(J$44:J48))</f>
        <v>0</v>
      </c>
      <c r="K49" s="15"/>
      <c r="L49" s="15">
        <f>COUNTIF(L$2:L$39,("&gt;55%"))-(SUM(L$44:L48))</f>
        <v>0</v>
      </c>
      <c r="M49" s="15"/>
      <c r="N49" s="15">
        <f>COUNTIF(N$2:N$39,("&gt;55%"))-(SUM(N$44:N48))</f>
        <v>0</v>
      </c>
      <c r="O49" s="15"/>
      <c r="P49" s="15">
        <f>COUNTIF(P$2:P$39,("&gt;55%"))-(SUM(P$44:P48))</f>
        <v>0</v>
      </c>
      <c r="Q49" s="15"/>
      <c r="R49" s="15">
        <f>COUNTIF(R$2:R$39,("&gt;55%"))-(SUM(R$44:R48))</f>
        <v>1</v>
      </c>
      <c r="S49" s="15"/>
      <c r="T49" s="15"/>
    </row>
    <row r="50" spans="1:20" ht="13.5" thickBot="1" x14ac:dyDescent="0.25">
      <c r="A50" s="73" t="s">
        <v>167</v>
      </c>
      <c r="B50" s="31"/>
      <c r="C50" s="32"/>
      <c r="D50" s="33"/>
      <c r="E50" s="32"/>
      <c r="F50" s="32">
        <f>COUNTIF(F$2:F$39,("&gt;50%"))-(SUM(F$44:F49))</f>
        <v>1</v>
      </c>
      <c r="G50" s="32"/>
      <c r="H50" s="32">
        <f>COUNTIF(H$2:H$39,("&gt;50%"))-(SUM(H$44:H49))</f>
        <v>2</v>
      </c>
      <c r="I50" s="32"/>
      <c r="J50" s="32">
        <f>COUNTIF(J$2:J$39,("&gt;50%"))-(SUM(J$44:J49))</f>
        <v>0</v>
      </c>
      <c r="K50" s="32"/>
      <c r="L50" s="32">
        <f>COUNTIF(L$2:L$39,("&gt;50%"))-(SUM(L$44:L49))</f>
        <v>0</v>
      </c>
      <c r="M50" s="32"/>
      <c r="N50" s="32">
        <f>COUNTIF(N$2:N$39,("&gt;50%"))-(SUM(N$44:N49))</f>
        <v>0</v>
      </c>
      <c r="O50" s="32"/>
      <c r="P50" s="32">
        <f>COUNTIF(P$2:P$39,("&gt;50%"))-(SUM(P$44:P49))</f>
        <v>0</v>
      </c>
      <c r="Q50" s="32"/>
      <c r="R50" s="32">
        <f>COUNTIF(R$2:R$39,("&gt;50%"))-(SUM(R$44:R49))</f>
        <v>2</v>
      </c>
      <c r="S50" s="32"/>
      <c r="T50" s="32"/>
    </row>
    <row r="51" spans="1:20" ht="13.5" thickTop="1" x14ac:dyDescent="0.2">
      <c r="A51" s="72" t="s">
        <v>168</v>
      </c>
      <c r="B51" s="5"/>
      <c r="C51" s="15"/>
      <c r="D51" s="12"/>
      <c r="E51" s="15"/>
      <c r="F51" s="15">
        <f>COUNTIF(F$2:F$39,("&gt;45%"))-(SUM(F$44:F50))</f>
        <v>2</v>
      </c>
      <c r="G51" s="15"/>
      <c r="H51" s="15">
        <f>COUNTIF(H$2:H$39,("&gt;45%"))-(SUM(H$44:H50))</f>
        <v>3</v>
      </c>
      <c r="I51" s="15"/>
      <c r="J51" s="15">
        <f>COUNTIF(J$2:J$39,("&gt;45%"))-(SUM(J$44:J50))</f>
        <v>0</v>
      </c>
      <c r="K51" s="15"/>
      <c r="L51" s="15">
        <f>COUNTIF(L$2:L$39,("&gt;45%"))-(SUM(L$44:L50))</f>
        <v>0</v>
      </c>
      <c r="M51" s="15"/>
      <c r="N51" s="15">
        <f>COUNTIF(N$2:N$39,("&gt;45%"))-(SUM(N$44:N50))</f>
        <v>0</v>
      </c>
      <c r="O51" s="15"/>
      <c r="P51" s="15">
        <f>COUNTIF(P$2:P$39,("&gt;45%"))-(SUM(P$44:P50))</f>
        <v>0</v>
      </c>
      <c r="Q51" s="15"/>
      <c r="R51" s="15">
        <f>COUNTIF(R$2:R$39,("&gt;45%"))-(SUM(R$44:R50))</f>
        <v>1</v>
      </c>
      <c r="S51" s="15"/>
      <c r="T51" s="15"/>
    </row>
    <row r="52" spans="1:20" x14ac:dyDescent="0.2">
      <c r="A52" s="72" t="s">
        <v>273</v>
      </c>
      <c r="B52" s="5"/>
      <c r="C52" s="15"/>
      <c r="D52" s="12"/>
      <c r="E52" s="15"/>
      <c r="F52" s="15">
        <f>COUNTIF(F$2:F$39,("&gt;40%"))-(SUM(F$44:F51))</f>
        <v>1</v>
      </c>
      <c r="G52" s="15"/>
      <c r="H52" s="15">
        <f>COUNTIF(H$2:H$39,("&gt;40%"))-(SUM(H$44:H51))</f>
        <v>0</v>
      </c>
      <c r="I52" s="15"/>
      <c r="J52" s="15">
        <f>COUNTIF(J$2:J$39,("&gt;40%"))-(SUM(J$44:J51))</f>
        <v>0</v>
      </c>
      <c r="K52" s="15"/>
      <c r="L52" s="15">
        <f>COUNTIF(L$2:L$39,("&gt;40%"))-(SUM(L$44:L51))</f>
        <v>0</v>
      </c>
      <c r="M52" s="15"/>
      <c r="N52" s="15">
        <f>COUNTIF(N$2:N$39,("&gt;40%"))-(SUM(N$44:N51))</f>
        <v>0</v>
      </c>
      <c r="O52" s="15"/>
      <c r="P52" s="15">
        <f>COUNTIF(P$2:P$39,("&gt;40%"))-(SUM(P$44:P51))</f>
        <v>0</v>
      </c>
      <c r="Q52" s="15"/>
      <c r="R52" s="15">
        <f>COUNTIF(R$2:R$39,("&gt;40%"))-(SUM(R$44:R51))</f>
        <v>1</v>
      </c>
      <c r="S52" s="15"/>
      <c r="T52" s="15"/>
    </row>
    <row r="53" spans="1:20" x14ac:dyDescent="0.2">
      <c r="A53" s="72" t="s">
        <v>169</v>
      </c>
      <c r="B53" s="5"/>
      <c r="C53" s="15"/>
      <c r="D53" s="12"/>
      <c r="E53" s="15"/>
      <c r="F53" s="15">
        <f>COUNTIF(F$2:F$39,("&gt;35%"))-(SUM(F$44:F52))</f>
        <v>1</v>
      </c>
      <c r="G53" s="15"/>
      <c r="H53" s="15">
        <f>COUNTIF(H$2:H$39,("&gt;35%"))-(SUM(H$44:H52))</f>
        <v>1</v>
      </c>
      <c r="I53" s="15"/>
      <c r="J53" s="15">
        <f>COUNTIF(J$2:J$39,("&gt;35%"))-(SUM(J$44:J52))</f>
        <v>0</v>
      </c>
      <c r="K53" s="15"/>
      <c r="L53" s="15">
        <f>COUNTIF(L$2:L$39,("&gt;35%"))-(SUM(L$44:L52))</f>
        <v>0</v>
      </c>
      <c r="M53" s="15"/>
      <c r="N53" s="15">
        <f>COUNTIF(N$2:N$39,("&gt;35%"))-(SUM(N$44:N52))</f>
        <v>0</v>
      </c>
      <c r="O53" s="15"/>
      <c r="P53" s="15">
        <f>COUNTIF(P$2:P$39,("&gt;35%"))-(SUM(P$44:P52))</f>
        <v>0</v>
      </c>
      <c r="Q53" s="15"/>
      <c r="R53" s="15">
        <f>COUNTIF(R$2:R$39,("&gt;35%"))-(SUM(R$44:R52))</f>
        <v>0</v>
      </c>
      <c r="S53" s="15"/>
      <c r="T53" s="15"/>
    </row>
    <row r="54" spans="1:20" x14ac:dyDescent="0.2">
      <c r="A54" s="72" t="s">
        <v>274</v>
      </c>
      <c r="B54" s="5"/>
      <c r="C54" s="15"/>
      <c r="D54" s="12"/>
      <c r="E54" s="15"/>
      <c r="F54" s="15">
        <f>COUNTIF(F$2:F$39,("&gt;30%"))-(SUM(F$44:F53))</f>
        <v>0</v>
      </c>
      <c r="G54" s="15"/>
      <c r="H54" s="15">
        <f>COUNTIF(H$2:H$39,("&gt;30%"))-(SUM(H$44:H53))</f>
        <v>1</v>
      </c>
      <c r="I54" s="15"/>
      <c r="J54" s="15">
        <f>COUNTIF(J$2:J$39,("&gt;30%"))-(SUM(J$44:J53))</f>
        <v>0</v>
      </c>
      <c r="K54" s="15"/>
      <c r="L54" s="15">
        <f>COUNTIF(L$2:L$39,("&gt;30%"))-(SUM(L$44:L53))</f>
        <v>0</v>
      </c>
      <c r="M54" s="15"/>
      <c r="N54" s="15">
        <f>COUNTIF(N$2:N$39,("&gt;30%"))-(SUM(N$44:N53))</f>
        <v>0</v>
      </c>
      <c r="O54" s="15"/>
      <c r="P54" s="15">
        <f>COUNTIF(P$2:P$39,("&gt;30%"))-(SUM(P$44:P53))</f>
        <v>0</v>
      </c>
      <c r="Q54" s="15"/>
      <c r="R54" s="15">
        <f>COUNTIF(R$2:R$39,("&gt;30%"))-(SUM(R$44:R53))</f>
        <v>1</v>
      </c>
      <c r="S54" s="15"/>
      <c r="T54" s="15"/>
    </row>
    <row r="55" spans="1:20" x14ac:dyDescent="0.2">
      <c r="A55" s="72" t="s">
        <v>170</v>
      </c>
      <c r="B55" s="5"/>
      <c r="C55" s="15"/>
      <c r="D55" s="12"/>
      <c r="E55" s="15"/>
      <c r="F55" s="15">
        <f>COUNTIF(F$2:F$39,("&gt;20%"))-(SUM(F$44:F54))</f>
        <v>0</v>
      </c>
      <c r="G55" s="15"/>
      <c r="H55" s="15">
        <f>COUNTIF(H$2:H$39,("&gt;20%"))-(SUM(H$44:H54))</f>
        <v>2</v>
      </c>
      <c r="I55" s="15"/>
      <c r="J55" s="15">
        <f>COUNTIF(J$2:J$39,("&gt;20%"))-(SUM(J$44:J54))</f>
        <v>0</v>
      </c>
      <c r="K55" s="15"/>
      <c r="L55" s="15">
        <f>COUNTIF(L$2:L$39,("&gt;20%"))-(SUM(L$44:L54))</f>
        <v>0</v>
      </c>
      <c r="M55" s="15"/>
      <c r="N55" s="15">
        <f>COUNTIF(N$2:N$39,("&gt;20%"))-(SUM(N$44:N54))</f>
        <v>0</v>
      </c>
      <c r="O55" s="15"/>
      <c r="P55" s="15">
        <f>COUNTIF(P$2:P$39,("&gt;20%"))-(SUM(P$44:P54))</f>
        <v>0</v>
      </c>
      <c r="Q55" s="15"/>
      <c r="R55" s="15">
        <f>COUNTIF(R$2:R$39,("&gt;20%"))-(SUM(R$44:R54))</f>
        <v>6</v>
      </c>
      <c r="S55" s="15"/>
      <c r="T55" s="15"/>
    </row>
    <row r="56" spans="1:20" x14ac:dyDescent="0.2">
      <c r="A56" s="72" t="s">
        <v>171</v>
      </c>
      <c r="B56" s="5"/>
      <c r="C56" s="15"/>
      <c r="D56" s="12"/>
      <c r="E56" s="15"/>
      <c r="F56" s="15">
        <f>COUNTIF(F$2:F$39,("&gt;10%"))-(SUM(F$44:F55))</f>
        <v>0</v>
      </c>
      <c r="G56" s="15"/>
      <c r="H56" s="15">
        <f>COUNTIF(H$2:H$39,("&gt;10%"))-(SUM(H$44:H55))</f>
        <v>6</v>
      </c>
      <c r="I56" s="15"/>
      <c r="J56" s="15">
        <f>COUNTIF(J$2:J$39,("&gt;10%"))-(SUM(J$44:J55))</f>
        <v>0</v>
      </c>
      <c r="K56" s="15"/>
      <c r="L56" s="15">
        <f>COUNTIF(L$2:L$39,("&gt;10%"))-(SUM(L$44:L55))</f>
        <v>4</v>
      </c>
      <c r="M56" s="15"/>
      <c r="N56" s="15">
        <f>COUNTIF(N$2:N$39,("&gt;10%"))-(SUM(N$44:N55))</f>
        <v>0</v>
      </c>
      <c r="O56" s="15"/>
      <c r="P56" s="15">
        <f>COUNTIF(P$2:P$39,("&gt;10%"))-(SUM(P$44:P55))</f>
        <v>1</v>
      </c>
      <c r="Q56" s="15"/>
      <c r="R56" s="15">
        <f>COUNTIF(R$2:R$39,("&gt;10%"))-(SUM(R$44:R55))</f>
        <v>11</v>
      </c>
      <c r="S56" s="15"/>
      <c r="T56" s="15"/>
    </row>
    <row r="57" spans="1:20" x14ac:dyDescent="0.2">
      <c r="A57" s="72" t="s">
        <v>172</v>
      </c>
      <c r="B57" s="5"/>
      <c r="C57" s="15"/>
      <c r="D57" s="12"/>
      <c r="E57" s="15"/>
      <c r="F57" s="15">
        <f>COUNTIF(F$2:F$39,("&lt;10%"))</f>
        <v>0</v>
      </c>
      <c r="G57" s="15"/>
      <c r="H57" s="15">
        <f>COUNTIF(H$2:H$39,("&lt;10%"))</f>
        <v>23</v>
      </c>
      <c r="I57" s="15"/>
      <c r="J57" s="15">
        <f>COUNTIF(J$2:J$39,("&lt;10%"))</f>
        <v>38</v>
      </c>
      <c r="K57" s="15"/>
      <c r="L57" s="15">
        <f>COUNTIF(L$2:L$39,("&lt;10%"))</f>
        <v>34</v>
      </c>
      <c r="M57" s="15"/>
      <c r="N57" s="15">
        <f>COUNTIF(N$2:N$39,("&lt;10%"))</f>
        <v>38</v>
      </c>
      <c r="O57" s="15"/>
      <c r="P57" s="15">
        <f>COUNTIF(P$2:P$39,("&lt;10%"))</f>
        <v>37</v>
      </c>
      <c r="Q57" s="15"/>
      <c r="R57" s="15">
        <f>COUNTIF(R$2:R$39,("&lt;10%"))</f>
        <v>14</v>
      </c>
      <c r="S57" s="15"/>
      <c r="T57" s="15"/>
    </row>
    <row r="58" spans="1:20" x14ac:dyDescent="0.2">
      <c r="B58" s="5"/>
      <c r="C58" s="15"/>
      <c r="D58" s="12"/>
      <c r="E58" s="15"/>
      <c r="F58" s="12"/>
      <c r="G58" s="15"/>
      <c r="H58" s="12"/>
      <c r="I58" s="15"/>
      <c r="J58" s="12"/>
      <c r="K58" s="15"/>
      <c r="L58" s="12"/>
      <c r="M58" s="15"/>
      <c r="N58" s="12"/>
      <c r="O58" s="15"/>
      <c r="P58" s="12"/>
      <c r="Q58" s="15"/>
      <c r="R58" s="12"/>
      <c r="S58" s="15"/>
      <c r="T58" s="12"/>
    </row>
    <row r="59" spans="1:20" x14ac:dyDescent="0.2">
      <c r="C59" s="15"/>
      <c r="D59" s="12"/>
      <c r="E59" s="15"/>
      <c r="F59" s="12"/>
      <c r="G59" s="15"/>
      <c r="H59" s="12"/>
      <c r="I59" s="15"/>
      <c r="J59" s="12"/>
      <c r="K59" s="15"/>
      <c r="L59" s="12"/>
      <c r="M59" s="15"/>
      <c r="N59" s="12"/>
      <c r="O59" s="15"/>
      <c r="P59" s="12"/>
    </row>
    <row r="60" spans="1:20" x14ac:dyDescent="0.2">
      <c r="C60" s="15"/>
      <c r="D60" s="12"/>
      <c r="E60" s="15"/>
      <c r="F60" s="12"/>
      <c r="G60" s="15"/>
      <c r="H60" s="12"/>
      <c r="I60" s="15"/>
      <c r="J60" s="12"/>
      <c r="K60" s="15"/>
      <c r="L60" s="12"/>
      <c r="M60" s="15"/>
      <c r="N60" s="12"/>
      <c r="O60" s="15"/>
      <c r="P60" s="12"/>
    </row>
    <row r="61" spans="1:20" x14ac:dyDescent="0.2">
      <c r="C61" s="15"/>
      <c r="D61" s="12"/>
      <c r="E61" s="15"/>
      <c r="F61" s="12"/>
      <c r="G61" s="15"/>
      <c r="H61" s="12"/>
      <c r="I61" s="15"/>
      <c r="J61" s="12"/>
      <c r="K61" s="15"/>
      <c r="L61" s="12"/>
      <c r="M61" s="15"/>
      <c r="N61" s="12"/>
      <c r="O61" s="15"/>
      <c r="P61" s="12"/>
    </row>
    <row r="62" spans="1:20" x14ac:dyDescent="0.2">
      <c r="C62" s="15"/>
      <c r="D62" s="12"/>
      <c r="E62" s="15"/>
      <c r="F62" s="12"/>
      <c r="G62" s="15"/>
      <c r="H62" s="12"/>
      <c r="I62" s="15"/>
      <c r="J62" s="12"/>
      <c r="K62" s="15"/>
      <c r="L62" s="12"/>
      <c r="M62" s="15"/>
      <c r="N62" s="12"/>
      <c r="O62" s="15"/>
      <c r="P62" s="12"/>
    </row>
    <row r="63" spans="1:20" x14ac:dyDescent="0.2">
      <c r="C63" s="15"/>
      <c r="D63" s="12"/>
      <c r="E63" s="15"/>
      <c r="F63" s="12"/>
      <c r="G63" s="15"/>
      <c r="H63" s="12"/>
      <c r="I63" s="15"/>
      <c r="J63" s="12"/>
      <c r="K63" s="15"/>
      <c r="L63" s="12"/>
      <c r="M63" s="15"/>
      <c r="N63" s="12"/>
      <c r="O63" s="15"/>
      <c r="P63" s="12"/>
    </row>
    <row r="64" spans="1:20" x14ac:dyDescent="0.2">
      <c r="C64" s="15"/>
      <c r="D64" s="12"/>
      <c r="E64" s="15"/>
      <c r="F64" s="12"/>
      <c r="G64" s="15"/>
      <c r="H64" s="12"/>
      <c r="I64" s="15"/>
      <c r="J64" s="12"/>
      <c r="K64" s="15"/>
      <c r="L64" s="12"/>
      <c r="M64" s="15"/>
      <c r="N64" s="12"/>
      <c r="O64" s="15"/>
      <c r="P64" s="12"/>
    </row>
    <row r="65" spans="3:16" x14ac:dyDescent="0.2">
      <c r="C65" s="15"/>
      <c r="D65" s="12"/>
      <c r="E65" s="15"/>
      <c r="F65" s="12"/>
      <c r="G65" s="15"/>
      <c r="H65" s="12"/>
      <c r="I65" s="15"/>
      <c r="J65" s="12"/>
      <c r="K65" s="15"/>
      <c r="L65" s="12"/>
      <c r="M65" s="15"/>
      <c r="N65" s="12"/>
      <c r="O65" s="15"/>
      <c r="P65" s="12"/>
    </row>
    <row r="66" spans="3:16" x14ac:dyDescent="0.2">
      <c r="C66" s="15"/>
      <c r="D66" s="12"/>
      <c r="E66" s="15"/>
      <c r="F66" s="12"/>
      <c r="G66" s="15"/>
      <c r="H66" s="12"/>
      <c r="I66" s="15"/>
      <c r="J66" s="12"/>
      <c r="K66" s="15"/>
      <c r="L66" s="12"/>
      <c r="M66" s="15"/>
      <c r="N66" s="12"/>
      <c r="O66" s="15"/>
      <c r="P66" s="12"/>
    </row>
    <row r="67" spans="3:16" x14ac:dyDescent="0.2">
      <c r="C67" s="15"/>
      <c r="D67" s="12"/>
      <c r="E67" s="15"/>
      <c r="F67" s="12"/>
      <c r="G67" s="15"/>
      <c r="H67" s="12"/>
      <c r="I67" s="15"/>
      <c r="J67" s="12"/>
      <c r="K67" s="15"/>
      <c r="L67" s="12"/>
      <c r="M67" s="15"/>
      <c r="N67" s="12"/>
      <c r="O67" s="15"/>
      <c r="P67" s="12"/>
    </row>
    <row r="68" spans="3:16" x14ac:dyDescent="0.2">
      <c r="C68" s="15"/>
      <c r="D68" s="12"/>
      <c r="E68" s="15"/>
      <c r="F68" s="12"/>
      <c r="G68" s="15"/>
      <c r="H68" s="12"/>
      <c r="I68" s="15"/>
      <c r="J68" s="12"/>
      <c r="K68" s="15"/>
      <c r="L68" s="12"/>
      <c r="M68" s="15"/>
      <c r="N68" s="12"/>
      <c r="O68" s="15"/>
      <c r="P68" s="12"/>
    </row>
    <row r="69" spans="3:16" x14ac:dyDescent="0.2">
      <c r="C69" s="15"/>
      <c r="D69" s="12"/>
      <c r="E69" s="15"/>
      <c r="F69" s="12"/>
      <c r="G69" s="15"/>
      <c r="H69" s="12"/>
      <c r="I69" s="15"/>
      <c r="J69" s="12"/>
      <c r="K69" s="15"/>
      <c r="L69" s="12"/>
      <c r="M69" s="15"/>
      <c r="N69" s="12"/>
      <c r="O69" s="15"/>
      <c r="P69" s="12"/>
    </row>
    <row r="70" spans="3:16" x14ac:dyDescent="0.2">
      <c r="C70" s="15"/>
      <c r="D70" s="12"/>
      <c r="E70" s="15"/>
      <c r="F70" s="12"/>
      <c r="G70" s="15"/>
      <c r="H70" s="12"/>
      <c r="I70" s="15"/>
      <c r="J70" s="12"/>
      <c r="K70" s="15"/>
      <c r="L70" s="12"/>
      <c r="M70" s="15"/>
      <c r="N70" s="12"/>
      <c r="O70" s="15"/>
      <c r="P70" s="12"/>
    </row>
    <row r="71" spans="3:16" x14ac:dyDescent="0.2">
      <c r="C71" s="15"/>
      <c r="D71" s="12"/>
      <c r="E71" s="15"/>
      <c r="F71" s="12"/>
      <c r="G71" s="15"/>
      <c r="H71" s="12"/>
      <c r="I71" s="15"/>
      <c r="J71" s="12"/>
      <c r="K71" s="15"/>
      <c r="L71" s="12"/>
      <c r="M71" s="15"/>
      <c r="N71" s="12"/>
      <c r="O71" s="15"/>
      <c r="P71" s="12"/>
    </row>
    <row r="72" spans="3:16" x14ac:dyDescent="0.2">
      <c r="C72" s="15"/>
      <c r="D72" s="12"/>
      <c r="E72" s="15"/>
      <c r="F72" s="12"/>
      <c r="G72" s="15"/>
      <c r="H72" s="12"/>
      <c r="I72" s="15"/>
      <c r="J72" s="12"/>
      <c r="K72" s="15"/>
      <c r="L72" s="12"/>
      <c r="M72" s="15"/>
      <c r="N72" s="12"/>
      <c r="O72" s="15"/>
      <c r="P72" s="12"/>
    </row>
    <row r="73" spans="3:16" x14ac:dyDescent="0.2">
      <c r="C73" s="15"/>
      <c r="D73" s="12"/>
      <c r="E73" s="15"/>
      <c r="F73" s="12"/>
      <c r="G73" s="15"/>
      <c r="H73" s="12"/>
      <c r="I73" s="15"/>
      <c r="J73" s="12"/>
      <c r="K73" s="15"/>
      <c r="L73" s="12"/>
      <c r="M73" s="15"/>
      <c r="N73" s="12"/>
      <c r="O73" s="15"/>
      <c r="P73" s="12"/>
    </row>
    <row r="74" spans="3:16" x14ac:dyDescent="0.2">
      <c r="C74" s="15"/>
      <c r="D74" s="12"/>
      <c r="E74" s="15"/>
      <c r="F74" s="12"/>
      <c r="G74" s="15"/>
      <c r="H74" s="12"/>
      <c r="I74" s="15"/>
      <c r="J74" s="12"/>
      <c r="K74" s="15"/>
      <c r="L74" s="12"/>
      <c r="M74" s="15"/>
      <c r="N74" s="12"/>
      <c r="O74" s="15"/>
      <c r="P74" s="12"/>
    </row>
    <row r="75" spans="3:16" x14ac:dyDescent="0.2">
      <c r="C75" s="15"/>
      <c r="D75" s="12"/>
      <c r="E75" s="15"/>
      <c r="F75" s="12"/>
      <c r="G75" s="15"/>
      <c r="H75" s="12"/>
      <c r="I75" s="15"/>
      <c r="J75" s="12"/>
      <c r="K75" s="15"/>
      <c r="L75" s="12"/>
      <c r="M75" s="15"/>
      <c r="N75" s="12"/>
      <c r="O75" s="15"/>
      <c r="P75" s="12"/>
    </row>
    <row r="76" spans="3:16" x14ac:dyDescent="0.2">
      <c r="C76" s="15"/>
      <c r="D76" s="12"/>
      <c r="E76" s="15"/>
      <c r="F76" s="12"/>
      <c r="G76" s="15"/>
      <c r="H76" s="12"/>
      <c r="I76" s="15"/>
      <c r="J76" s="12"/>
      <c r="K76" s="15"/>
      <c r="L76" s="12"/>
      <c r="M76" s="15"/>
      <c r="N76" s="12"/>
      <c r="O76" s="15"/>
      <c r="P76" s="12"/>
    </row>
    <row r="77" spans="3:16" x14ac:dyDescent="0.2">
      <c r="C77" s="15"/>
      <c r="D77" s="12"/>
      <c r="E77" s="15"/>
      <c r="F77" s="12"/>
      <c r="G77" s="15"/>
      <c r="H77" s="12"/>
      <c r="I77" s="15"/>
      <c r="J77" s="12"/>
      <c r="K77" s="15"/>
      <c r="L77" s="12"/>
      <c r="M77" s="15"/>
      <c r="N77" s="12"/>
      <c r="O77" s="15"/>
      <c r="P77" s="12"/>
    </row>
    <row r="78" spans="3:16" x14ac:dyDescent="0.2">
      <c r="C78" s="15"/>
      <c r="D78" s="12"/>
      <c r="E78" s="15"/>
      <c r="F78" s="12"/>
      <c r="G78" s="15"/>
      <c r="H78" s="12"/>
      <c r="I78" s="15"/>
      <c r="J78" s="12"/>
      <c r="K78" s="15"/>
      <c r="L78" s="12"/>
      <c r="M78" s="15"/>
      <c r="N78" s="12"/>
      <c r="O78" s="15"/>
      <c r="P78" s="12"/>
    </row>
    <row r="79" spans="3:16" x14ac:dyDescent="0.2">
      <c r="C79" s="15"/>
      <c r="D79" s="12"/>
      <c r="E79" s="15"/>
      <c r="F79" s="12"/>
      <c r="G79" s="15"/>
      <c r="H79" s="12"/>
      <c r="I79" s="15"/>
      <c r="J79" s="12"/>
      <c r="K79" s="15"/>
      <c r="L79" s="12"/>
      <c r="M79" s="15"/>
      <c r="N79" s="12"/>
      <c r="O79" s="15"/>
      <c r="P79" s="12"/>
    </row>
    <row r="80" spans="3:16" x14ac:dyDescent="0.2">
      <c r="C80" s="15"/>
      <c r="D80" s="12"/>
      <c r="E80" s="15"/>
      <c r="F80" s="12"/>
      <c r="G80" s="15"/>
      <c r="H80" s="12"/>
      <c r="I80" s="15"/>
      <c r="J80" s="12"/>
      <c r="K80" s="15"/>
      <c r="L80" s="12"/>
      <c r="M80" s="15"/>
      <c r="N80" s="12"/>
      <c r="O80" s="15"/>
      <c r="P80" s="12"/>
    </row>
    <row r="81" spans="3:16" x14ac:dyDescent="0.2">
      <c r="C81" s="15"/>
      <c r="D81" s="12"/>
      <c r="E81" s="15"/>
      <c r="F81" s="12"/>
      <c r="G81" s="15"/>
      <c r="H81" s="12"/>
      <c r="I81" s="15"/>
      <c r="J81" s="12"/>
      <c r="K81" s="15"/>
      <c r="L81" s="12"/>
      <c r="M81" s="15"/>
      <c r="N81" s="12"/>
      <c r="O81" s="15"/>
      <c r="P81" s="12"/>
    </row>
    <row r="82" spans="3:16" x14ac:dyDescent="0.2">
      <c r="C82" s="15"/>
      <c r="D82" s="12"/>
      <c r="E82" s="15"/>
      <c r="F82" s="12"/>
      <c r="G82" s="15"/>
      <c r="H82" s="12"/>
      <c r="I82" s="15"/>
      <c r="J82" s="12"/>
      <c r="K82" s="15"/>
      <c r="L82" s="12"/>
      <c r="M82" s="15"/>
      <c r="N82" s="12"/>
      <c r="O82" s="15"/>
      <c r="P82" s="12"/>
    </row>
    <row r="83" spans="3:16" x14ac:dyDescent="0.2">
      <c r="C83" s="15"/>
      <c r="D83" s="12"/>
      <c r="E83" s="15"/>
      <c r="F83" s="12"/>
      <c r="G83" s="15"/>
      <c r="H83" s="12"/>
      <c r="I83" s="15"/>
      <c r="J83" s="12"/>
      <c r="K83" s="15"/>
      <c r="L83" s="12"/>
      <c r="M83" s="15"/>
      <c r="N83" s="12"/>
      <c r="O83" s="15"/>
      <c r="P83" s="12"/>
    </row>
    <row r="84" spans="3:16" x14ac:dyDescent="0.2">
      <c r="C84" s="15"/>
      <c r="D84" s="12"/>
      <c r="E84" s="15"/>
      <c r="F84" s="12"/>
      <c r="G84" s="15"/>
      <c r="H84" s="12"/>
      <c r="I84" s="15"/>
      <c r="J84" s="12"/>
      <c r="K84" s="15"/>
      <c r="L84" s="12"/>
      <c r="M84" s="15"/>
      <c r="N84" s="12"/>
      <c r="O84" s="15"/>
      <c r="P84" s="12"/>
    </row>
    <row r="85" spans="3:16" x14ac:dyDescent="0.2">
      <c r="C85" s="15"/>
      <c r="D85" s="12"/>
      <c r="E85" s="15"/>
      <c r="F85" s="12"/>
      <c r="G85" s="15"/>
      <c r="H85" s="12"/>
      <c r="I85" s="15"/>
      <c r="J85" s="12"/>
      <c r="K85" s="15"/>
      <c r="L85" s="12"/>
      <c r="M85" s="15"/>
      <c r="N85" s="12"/>
      <c r="O85" s="15"/>
      <c r="P85" s="12"/>
    </row>
    <row r="86" spans="3:16" x14ac:dyDescent="0.2">
      <c r="C86" s="15"/>
      <c r="D86" s="12"/>
      <c r="E86" s="15"/>
      <c r="F86" s="12"/>
      <c r="G86" s="15"/>
      <c r="H86" s="12"/>
      <c r="I86" s="15"/>
      <c r="J86" s="12"/>
      <c r="K86" s="15"/>
      <c r="L86" s="12"/>
      <c r="M86" s="15"/>
      <c r="N86" s="12"/>
      <c r="O86" s="15"/>
      <c r="P86" s="12"/>
    </row>
    <row r="87" spans="3:16" x14ac:dyDescent="0.2">
      <c r="C87" s="15"/>
      <c r="D87" s="12"/>
      <c r="E87" s="15"/>
      <c r="F87" s="12"/>
      <c r="G87" s="15"/>
      <c r="H87" s="12"/>
      <c r="I87" s="15"/>
      <c r="J87" s="12"/>
      <c r="K87" s="15"/>
      <c r="L87" s="12"/>
      <c r="M87" s="15"/>
      <c r="N87" s="12"/>
      <c r="O87" s="15"/>
      <c r="P87" s="12"/>
    </row>
    <row r="88" spans="3:16" x14ac:dyDescent="0.2">
      <c r="C88" s="15"/>
      <c r="D88" s="12"/>
      <c r="E88" s="15"/>
      <c r="F88" s="12"/>
      <c r="G88" s="15"/>
      <c r="H88" s="12"/>
      <c r="I88" s="15"/>
      <c r="J88" s="12"/>
      <c r="K88" s="15"/>
      <c r="L88" s="12"/>
      <c r="M88" s="15"/>
      <c r="N88" s="12"/>
      <c r="O88" s="15"/>
      <c r="P88" s="12"/>
    </row>
    <row r="89" spans="3:16" x14ac:dyDescent="0.2">
      <c r="C89" s="15"/>
      <c r="D89" s="12"/>
      <c r="E89" s="15"/>
      <c r="F89" s="12"/>
      <c r="G89" s="15"/>
      <c r="H89" s="12"/>
      <c r="I89" s="15"/>
      <c r="J89" s="12"/>
      <c r="K89" s="15"/>
      <c r="L89" s="12"/>
      <c r="M89" s="15"/>
      <c r="N89" s="12"/>
      <c r="O89" s="15"/>
      <c r="P89" s="12"/>
    </row>
    <row r="90" spans="3:16" x14ac:dyDescent="0.2">
      <c r="C90" s="15"/>
      <c r="D90" s="12"/>
      <c r="E90" s="15"/>
      <c r="F90" s="12"/>
      <c r="G90" s="15"/>
      <c r="H90" s="12"/>
      <c r="I90" s="15"/>
      <c r="J90" s="12"/>
      <c r="K90" s="15"/>
      <c r="L90" s="12"/>
      <c r="M90" s="15"/>
      <c r="N90" s="12"/>
      <c r="O90" s="15"/>
      <c r="P90" s="12"/>
    </row>
    <row r="91" spans="3:16" x14ac:dyDescent="0.2">
      <c r="C91" s="15"/>
      <c r="D91" s="12"/>
      <c r="E91" s="15"/>
      <c r="F91" s="12"/>
      <c r="G91" s="15"/>
      <c r="H91" s="12"/>
      <c r="I91" s="15"/>
      <c r="J91" s="12"/>
      <c r="K91" s="15"/>
      <c r="L91" s="12"/>
      <c r="M91" s="15"/>
      <c r="N91" s="12"/>
      <c r="O91" s="15"/>
      <c r="P91" s="12"/>
    </row>
    <row r="92" spans="3:16" x14ac:dyDescent="0.2">
      <c r="C92" s="15"/>
      <c r="D92" s="12"/>
      <c r="E92" s="15"/>
      <c r="F92" s="12"/>
      <c r="G92" s="15"/>
      <c r="H92" s="12"/>
      <c r="I92" s="15"/>
      <c r="J92" s="12"/>
      <c r="K92" s="15"/>
      <c r="L92" s="12"/>
      <c r="M92" s="15"/>
      <c r="N92" s="12"/>
      <c r="O92" s="15"/>
      <c r="P92" s="12"/>
    </row>
    <row r="93" spans="3:16" x14ac:dyDescent="0.2">
      <c r="C93" s="15"/>
      <c r="D93" s="12"/>
      <c r="E93" s="15"/>
      <c r="F93" s="12"/>
      <c r="G93" s="15"/>
      <c r="H93" s="12"/>
      <c r="I93" s="15"/>
      <c r="J93" s="12"/>
      <c r="K93" s="15"/>
      <c r="L93" s="12"/>
      <c r="M93" s="15"/>
      <c r="N93" s="12"/>
      <c r="O93" s="15"/>
      <c r="P93" s="12"/>
    </row>
    <row r="94" spans="3:16" x14ac:dyDescent="0.2">
      <c r="C94" s="15"/>
      <c r="D94" s="12"/>
      <c r="E94" s="15"/>
      <c r="F94" s="12"/>
      <c r="G94" s="15"/>
      <c r="H94" s="12"/>
      <c r="I94" s="15"/>
      <c r="J94" s="12"/>
      <c r="K94" s="15"/>
      <c r="L94" s="12"/>
      <c r="M94" s="15"/>
      <c r="N94" s="12"/>
      <c r="O94" s="15"/>
      <c r="P94" s="12"/>
    </row>
    <row r="95" spans="3:16" x14ac:dyDescent="0.2">
      <c r="C95" s="15"/>
      <c r="D95" s="12"/>
      <c r="E95" s="15"/>
      <c r="F95" s="12"/>
      <c r="G95" s="15"/>
      <c r="H95" s="12"/>
      <c r="I95" s="15"/>
      <c r="J95" s="12"/>
      <c r="K95" s="15"/>
      <c r="L95" s="12"/>
      <c r="M95" s="15"/>
      <c r="N95" s="12"/>
      <c r="O95" s="15"/>
      <c r="P95" s="12"/>
    </row>
    <row r="96" spans="3:16" x14ac:dyDescent="0.2">
      <c r="C96" s="15"/>
      <c r="D96" s="12"/>
      <c r="E96" s="15"/>
      <c r="F96" s="12"/>
      <c r="G96" s="15"/>
      <c r="H96" s="12"/>
      <c r="I96" s="15"/>
      <c r="J96" s="12"/>
      <c r="K96" s="15"/>
      <c r="L96" s="12"/>
      <c r="M96" s="15"/>
      <c r="N96" s="12"/>
      <c r="O96" s="15"/>
      <c r="P96" s="12"/>
    </row>
    <row r="97" spans="3:16" x14ac:dyDescent="0.2">
      <c r="C97" s="15"/>
      <c r="D97" s="12"/>
      <c r="E97" s="15"/>
      <c r="F97" s="12"/>
      <c r="G97" s="15"/>
      <c r="H97" s="12"/>
      <c r="I97" s="15"/>
      <c r="J97" s="12"/>
      <c r="K97" s="15"/>
      <c r="L97" s="12"/>
      <c r="M97" s="15"/>
      <c r="N97" s="12"/>
      <c r="O97" s="15"/>
      <c r="P97" s="12"/>
    </row>
    <row r="98" spans="3:16" x14ac:dyDescent="0.2">
      <c r="C98" s="15"/>
      <c r="D98" s="12"/>
      <c r="E98" s="15"/>
      <c r="F98" s="12"/>
      <c r="G98" s="15"/>
      <c r="H98" s="12"/>
      <c r="I98" s="15"/>
      <c r="J98" s="12"/>
      <c r="K98" s="15"/>
      <c r="L98" s="12"/>
      <c r="M98" s="15"/>
      <c r="N98" s="12"/>
      <c r="O98" s="15"/>
      <c r="P98" s="12"/>
    </row>
    <row r="99" spans="3:16" x14ac:dyDescent="0.2">
      <c r="C99" s="15"/>
      <c r="D99" s="12"/>
      <c r="E99" s="15"/>
      <c r="F99" s="12"/>
      <c r="G99" s="15"/>
      <c r="H99" s="12"/>
      <c r="I99" s="15"/>
      <c r="J99" s="12"/>
      <c r="K99" s="15"/>
      <c r="L99" s="12"/>
      <c r="M99" s="15"/>
      <c r="N99" s="12"/>
      <c r="O99" s="15"/>
      <c r="P99" s="12"/>
    </row>
  </sheetData>
  <phoneticPr fontId="5" type="noConversion"/>
  <printOptions headings="1" gridLines="1"/>
  <pageMargins left="0.25" right="0.25" top="0.75" bottom="0.75" header="0.3" footer="0.3"/>
  <pageSetup scale="67" orientation="landscape" r:id="rId1"/>
  <headerFooter alignWithMargins="0">
    <oddHeader>&amp;C&amp;F
&amp;A</oddHeader>
    <oddFooter>&amp;CPrepared by Election Data Services, Inc. 
 -- &amp;T &amp;D&amp;RPage &amp;P of 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T99"/>
  <sheetViews>
    <sheetView view="pageBreakPreview" zoomScaleNormal="100" zoomScaleSheetLayoutView="100" workbookViewId="0">
      <pane xSplit="2" ySplit="1" topLeftCell="C29" activePane="bottomRight" state="frozen"/>
      <selection activeCell="B2" sqref="B2"/>
      <selection pane="topRight" activeCell="B2" sqref="B2"/>
      <selection pane="bottomLeft" activeCell="B2" sqref="B2"/>
      <selection pane="bottomRight" activeCell="C2" sqref="C2:T39"/>
    </sheetView>
  </sheetViews>
  <sheetFormatPr defaultColWidth="9.140625" defaultRowHeight="12.75" x14ac:dyDescent="0.2"/>
  <cols>
    <col min="1" max="1" width="12" style="4" bestFit="1" customWidth="1"/>
    <col min="3" max="3" width="8.140625" style="21" bestFit="1" customWidth="1"/>
    <col min="4" max="4" width="9.85546875" style="5" bestFit="1" customWidth="1"/>
    <col min="5" max="5" width="12.140625" bestFit="1" customWidth="1"/>
    <col min="6" max="6" width="13.42578125" bestFit="1" customWidth="1"/>
    <col min="7" max="7" width="11.5703125" bestFit="1" customWidth="1"/>
    <col min="8" max="8" width="12.7109375" bestFit="1" customWidth="1"/>
    <col min="9" max="9" width="11.5703125" bestFit="1" customWidth="1"/>
    <col min="10" max="10" width="12.85546875" bestFit="1" customWidth="1"/>
    <col min="11" max="11" width="11.5703125" bestFit="1" customWidth="1"/>
    <col min="12" max="12" width="12.7109375" bestFit="1" customWidth="1"/>
    <col min="13" max="13" width="10.85546875" bestFit="1" customWidth="1"/>
    <col min="14" max="14" width="12" bestFit="1" customWidth="1"/>
    <col min="15" max="15" width="11.85546875" bestFit="1" customWidth="1"/>
    <col min="16" max="16" width="13.140625" bestFit="1" customWidth="1"/>
    <col min="17" max="17" width="8.42578125" bestFit="1" customWidth="1"/>
    <col min="18" max="18" width="9.42578125" bestFit="1" customWidth="1"/>
    <col min="19" max="19" width="9.42578125" style="37" bestFit="1" customWidth="1"/>
    <col min="20" max="20" width="10.5703125" customWidth="1"/>
  </cols>
  <sheetData>
    <row r="1" spans="1:20" x14ac:dyDescent="0.2">
      <c r="A1" s="1" t="s">
        <v>0</v>
      </c>
      <c r="C1" s="20" t="s">
        <v>82</v>
      </c>
      <c r="D1" s="13" t="s">
        <v>6</v>
      </c>
      <c r="E1" s="10" t="s">
        <v>125</v>
      </c>
      <c r="F1" s="16" t="s">
        <v>126</v>
      </c>
      <c r="G1" s="9" t="s">
        <v>127</v>
      </c>
      <c r="H1" s="16" t="s">
        <v>128</v>
      </c>
      <c r="I1" s="10" t="s">
        <v>129</v>
      </c>
      <c r="J1" s="16" t="s">
        <v>130</v>
      </c>
      <c r="K1" s="9" t="s">
        <v>131</v>
      </c>
      <c r="L1" s="16" t="s">
        <v>132</v>
      </c>
      <c r="M1" s="10" t="s">
        <v>133</v>
      </c>
      <c r="N1" s="16" t="s">
        <v>134</v>
      </c>
      <c r="O1" s="9" t="s">
        <v>135</v>
      </c>
      <c r="P1" s="16" t="s">
        <v>136</v>
      </c>
      <c r="Q1" s="9" t="s">
        <v>109</v>
      </c>
      <c r="R1" s="16" t="s">
        <v>110</v>
      </c>
      <c r="S1" s="61" t="s">
        <v>232</v>
      </c>
      <c r="T1" s="60" t="s">
        <v>231</v>
      </c>
    </row>
    <row r="2" spans="1:20" x14ac:dyDescent="0.2">
      <c r="A2" s="63" t="s">
        <v>233</v>
      </c>
      <c r="C2" s="35">
        <v>193087</v>
      </c>
      <c r="D2" s="59">
        <v>1.0353001496734631</v>
      </c>
      <c r="E2" s="35">
        <v>93884</v>
      </c>
      <c r="F2" s="59">
        <v>0.48622641607151179</v>
      </c>
      <c r="G2" s="35">
        <v>86273</v>
      </c>
      <c r="H2" s="59">
        <v>0.44680895140532506</v>
      </c>
      <c r="I2" s="35">
        <v>3167</v>
      </c>
      <c r="J2" s="59">
        <v>1.6401932807490922E-2</v>
      </c>
      <c r="K2" s="35">
        <v>4678</v>
      </c>
      <c r="L2" s="59">
        <v>2.4227420799950283E-2</v>
      </c>
      <c r="M2" s="35">
        <v>170</v>
      </c>
      <c r="N2" s="59">
        <v>8.8043213680879607E-4</v>
      </c>
      <c r="O2" s="35">
        <v>1953</v>
      </c>
      <c r="P2" s="59">
        <v>1.0114611548162228E-2</v>
      </c>
      <c r="Q2" s="35">
        <v>9778</v>
      </c>
      <c r="R2" s="59">
        <v>5.0640384904214165E-2</v>
      </c>
      <c r="S2" s="37">
        <v>99203</v>
      </c>
      <c r="T2" s="59">
        <v>0.51377358392848815</v>
      </c>
    </row>
    <row r="3" spans="1:20" x14ac:dyDescent="0.2">
      <c r="A3" s="63" t="s">
        <v>234</v>
      </c>
      <c r="C3" s="35">
        <v>169357</v>
      </c>
      <c r="D3" s="59">
        <v>1.0307161794316149</v>
      </c>
      <c r="E3" s="35">
        <v>59579</v>
      </c>
      <c r="F3" s="59">
        <v>0.35179531994544072</v>
      </c>
      <c r="G3" s="35">
        <v>86075</v>
      </c>
      <c r="H3" s="59">
        <v>0.50824589476667636</v>
      </c>
      <c r="I3" s="35">
        <v>1706</v>
      </c>
      <c r="J3" s="59">
        <v>1.0073395253812952E-2</v>
      </c>
      <c r="K3" s="35">
        <v>11955</v>
      </c>
      <c r="L3" s="59">
        <v>7.059052770183695E-2</v>
      </c>
      <c r="M3" s="35">
        <v>133</v>
      </c>
      <c r="N3" s="59">
        <v>7.8532331111202957E-4</v>
      </c>
      <c r="O3" s="35">
        <v>1494</v>
      </c>
      <c r="P3" s="59">
        <v>8.8216017052734751E-3</v>
      </c>
      <c r="Q3" s="35">
        <v>13617</v>
      </c>
      <c r="R3" s="59">
        <v>8.0404116747462465E-2</v>
      </c>
      <c r="S3" s="37">
        <v>109778</v>
      </c>
      <c r="T3" s="59">
        <v>0.64820468005455933</v>
      </c>
    </row>
    <row r="4" spans="1:20" x14ac:dyDescent="0.2">
      <c r="A4" s="63" t="s">
        <v>235</v>
      </c>
      <c r="C4" s="35">
        <v>186758</v>
      </c>
      <c r="D4" s="59">
        <v>1.0351417342228981</v>
      </c>
      <c r="E4" s="35">
        <v>87001</v>
      </c>
      <c r="F4" s="59">
        <v>0.4658488525257285</v>
      </c>
      <c r="G4" s="35">
        <v>89897</v>
      </c>
      <c r="H4" s="59">
        <v>0.48135555103395838</v>
      </c>
      <c r="I4" s="35">
        <v>1932</v>
      </c>
      <c r="J4" s="59">
        <v>1.0344938369440667E-2</v>
      </c>
      <c r="K4" s="35">
        <v>4350</v>
      </c>
      <c r="L4" s="59">
        <v>2.3292174900138147E-2</v>
      </c>
      <c r="M4" s="35">
        <v>148</v>
      </c>
      <c r="N4" s="59">
        <v>7.9246939890125184E-4</v>
      </c>
      <c r="O4" s="35">
        <v>2196</v>
      </c>
      <c r="P4" s="59">
        <v>1.1758532432345602E-2</v>
      </c>
      <c r="Q4" s="35">
        <v>7797</v>
      </c>
      <c r="R4" s="59">
        <v>4.1749215562385547E-2</v>
      </c>
      <c r="S4" s="37">
        <v>99757</v>
      </c>
      <c r="T4" s="59">
        <v>0.5341511474742715</v>
      </c>
    </row>
    <row r="5" spans="1:20" s="52" customFormat="1" x14ac:dyDescent="0.2">
      <c r="A5" s="63" t="s">
        <v>236</v>
      </c>
      <c r="B5"/>
      <c r="C5" s="35">
        <v>180199</v>
      </c>
      <c r="D5" s="59">
        <v>1.0347782174151909</v>
      </c>
      <c r="E5" s="35">
        <v>71160</v>
      </c>
      <c r="F5" s="59">
        <v>0.39489675303414556</v>
      </c>
      <c r="G5" s="35">
        <v>84688</v>
      </c>
      <c r="H5" s="59">
        <v>0.46996931170539236</v>
      </c>
      <c r="I5" s="35">
        <v>3054</v>
      </c>
      <c r="J5" s="59">
        <v>1.6947929788733569E-2</v>
      </c>
      <c r="K5" s="35">
        <v>2064</v>
      </c>
      <c r="L5" s="59">
        <v>1.1454003629320917E-2</v>
      </c>
      <c r="M5" s="35">
        <v>171</v>
      </c>
      <c r="N5" s="59">
        <v>9.489508820803667E-4</v>
      </c>
      <c r="O5" s="35">
        <v>1851</v>
      </c>
      <c r="P5" s="59">
        <v>1.0271977091992741E-2</v>
      </c>
      <c r="Q5" s="35">
        <v>23478</v>
      </c>
      <c r="R5" s="59">
        <v>0.13028929128352543</v>
      </c>
      <c r="S5" s="37">
        <v>109039</v>
      </c>
      <c r="T5" s="59">
        <v>0.60510324696585438</v>
      </c>
    </row>
    <row r="6" spans="1:20" x14ac:dyDescent="0.2">
      <c r="A6" s="63" t="s">
        <v>237</v>
      </c>
      <c r="C6" s="35">
        <v>203828</v>
      </c>
      <c r="D6" s="59">
        <v>1.0366338285220875</v>
      </c>
      <c r="E6" s="35">
        <v>86724</v>
      </c>
      <c r="F6" s="59">
        <v>0.42547638204760879</v>
      </c>
      <c r="G6" s="35">
        <v>110583</v>
      </c>
      <c r="H6" s="59">
        <v>0.54253095747394864</v>
      </c>
      <c r="I6" s="35">
        <v>3334</v>
      </c>
      <c r="J6" s="59">
        <v>1.6356928390603844E-2</v>
      </c>
      <c r="K6" s="35">
        <v>2792</v>
      </c>
      <c r="L6" s="59">
        <v>1.3697823655238731E-2</v>
      </c>
      <c r="M6" s="35">
        <v>154</v>
      </c>
      <c r="N6" s="59">
        <v>7.5553898384912764E-4</v>
      </c>
      <c r="O6" s="35">
        <v>2267</v>
      </c>
      <c r="P6" s="59">
        <v>1.1122122573934886E-2</v>
      </c>
      <c r="Q6" s="35">
        <v>5441</v>
      </c>
      <c r="R6" s="59">
        <v>2.6694075396903272E-2</v>
      </c>
      <c r="S6" s="37">
        <v>117104</v>
      </c>
      <c r="T6" s="59">
        <v>0.57452361795239126</v>
      </c>
    </row>
    <row r="7" spans="1:20" x14ac:dyDescent="0.2">
      <c r="A7" s="63" t="s">
        <v>238</v>
      </c>
      <c r="C7" s="35">
        <v>217734</v>
      </c>
      <c r="D7" s="59">
        <v>1.0467129616871962</v>
      </c>
      <c r="E7" s="35">
        <v>155116</v>
      </c>
      <c r="F7" s="59">
        <v>0.7124105559995223</v>
      </c>
      <c r="G7" s="35">
        <v>46351</v>
      </c>
      <c r="H7" s="59">
        <v>0.21287901751678653</v>
      </c>
      <c r="I7" s="35">
        <v>5253</v>
      </c>
      <c r="J7" s="59">
        <v>2.4125768139105514E-2</v>
      </c>
      <c r="K7" s="35">
        <v>7577</v>
      </c>
      <c r="L7" s="59">
        <v>3.4799342316771842E-2</v>
      </c>
      <c r="M7" s="35">
        <v>204</v>
      </c>
      <c r="N7" s="59">
        <v>9.3692303452836952E-4</v>
      </c>
      <c r="O7" s="35">
        <v>3154</v>
      </c>
      <c r="P7" s="59">
        <v>1.44855649554043E-2</v>
      </c>
      <c r="Q7" s="35">
        <v>10250</v>
      </c>
      <c r="R7" s="59">
        <v>4.7075789725077387E-2</v>
      </c>
      <c r="S7" s="37">
        <v>62618</v>
      </c>
      <c r="T7" s="59">
        <v>0.28758944400047765</v>
      </c>
    </row>
    <row r="8" spans="1:20" x14ac:dyDescent="0.2">
      <c r="A8" s="63" t="s">
        <v>239</v>
      </c>
      <c r="C8" s="35">
        <v>225553</v>
      </c>
      <c r="D8" s="59">
        <v>1.0325200728875252</v>
      </c>
      <c r="E8" s="35">
        <v>178265</v>
      </c>
      <c r="F8" s="59">
        <v>0.79034639308721233</v>
      </c>
      <c r="G8" s="35">
        <v>17403</v>
      </c>
      <c r="H8" s="59">
        <v>7.7157031828439429E-2</v>
      </c>
      <c r="I8" s="35">
        <v>3139</v>
      </c>
      <c r="J8" s="59">
        <v>1.3916906447708521E-2</v>
      </c>
      <c r="K8" s="35">
        <v>24030</v>
      </c>
      <c r="L8" s="59">
        <v>0.10653815289532836</v>
      </c>
      <c r="M8" s="35">
        <v>130</v>
      </c>
      <c r="N8" s="59">
        <v>5.7636121000385714E-4</v>
      </c>
      <c r="O8" s="35">
        <v>2704</v>
      </c>
      <c r="P8" s="59">
        <v>1.1988313168080229E-2</v>
      </c>
      <c r="Q8" s="35">
        <v>7217</v>
      </c>
      <c r="R8" s="59">
        <v>3.1996914250752594E-2</v>
      </c>
      <c r="S8" s="37">
        <v>47288</v>
      </c>
      <c r="T8" s="59">
        <v>0.20965360691278767</v>
      </c>
    </row>
    <row r="9" spans="1:20" x14ac:dyDescent="0.2">
      <c r="A9" s="63" t="s">
        <v>240</v>
      </c>
      <c r="C9" s="35">
        <v>227952</v>
      </c>
      <c r="D9" s="59">
        <v>1.0337395592054468</v>
      </c>
      <c r="E9" s="35">
        <v>201636</v>
      </c>
      <c r="F9" s="59">
        <v>0.88455464308275422</v>
      </c>
      <c r="G9" s="35">
        <v>15369</v>
      </c>
      <c r="H9" s="59">
        <v>6.7422088860812801E-2</v>
      </c>
      <c r="I9" s="35">
        <v>3575</v>
      </c>
      <c r="J9" s="59">
        <v>1.5683126272197655E-2</v>
      </c>
      <c r="K9" s="35">
        <v>5631</v>
      </c>
      <c r="L9" s="59">
        <v>2.4702568961886714E-2</v>
      </c>
      <c r="M9" s="35">
        <v>141</v>
      </c>
      <c r="N9" s="59">
        <v>6.1855127395241106E-4</v>
      </c>
      <c r="O9" s="35">
        <v>2745</v>
      </c>
      <c r="P9" s="59">
        <v>1.2042008843967151E-2</v>
      </c>
      <c r="Q9" s="35">
        <v>6546</v>
      </c>
      <c r="R9" s="59">
        <v>2.8716571909875765E-2</v>
      </c>
      <c r="S9" s="37">
        <v>26316</v>
      </c>
      <c r="T9" s="59">
        <v>0.11544535691724574</v>
      </c>
    </row>
    <row r="10" spans="1:20" x14ac:dyDescent="0.2">
      <c r="A10" s="63" t="s">
        <v>241</v>
      </c>
      <c r="C10" s="35">
        <v>219325</v>
      </c>
      <c r="D10" s="59">
        <v>1.0406839165621795</v>
      </c>
      <c r="E10" s="35">
        <v>152178</v>
      </c>
      <c r="F10" s="59">
        <v>0.69384703066225917</v>
      </c>
      <c r="G10" s="35">
        <v>50332</v>
      </c>
      <c r="H10" s="59">
        <v>0.22948592271742849</v>
      </c>
      <c r="I10" s="35">
        <v>4300</v>
      </c>
      <c r="J10" s="59">
        <v>1.9605608115809872E-2</v>
      </c>
      <c r="K10" s="35">
        <v>13551</v>
      </c>
      <c r="L10" s="59">
        <v>6.1785022227288273E-2</v>
      </c>
      <c r="M10" s="35">
        <v>179</v>
      </c>
      <c r="N10" s="59">
        <v>8.1614043086743421E-4</v>
      </c>
      <c r="O10" s="35">
        <v>2700</v>
      </c>
      <c r="P10" s="59">
        <v>1.2310498119229454E-2</v>
      </c>
      <c r="Q10" s="35">
        <v>5008</v>
      </c>
      <c r="R10" s="59">
        <v>2.2833694289296706E-2</v>
      </c>
      <c r="S10" s="37">
        <v>67147</v>
      </c>
      <c r="T10" s="59">
        <v>0.30615296933774078</v>
      </c>
    </row>
    <row r="11" spans="1:20" x14ac:dyDescent="0.2">
      <c r="A11" s="63" t="s">
        <v>242</v>
      </c>
      <c r="C11" s="35">
        <v>232106</v>
      </c>
      <c r="D11" s="59">
        <v>1.0309599924172577</v>
      </c>
      <c r="E11" s="35">
        <v>195706</v>
      </c>
      <c r="F11" s="59">
        <v>0.84317510103142534</v>
      </c>
      <c r="G11" s="35">
        <v>18852</v>
      </c>
      <c r="H11" s="59">
        <v>8.1221510861416768E-2</v>
      </c>
      <c r="I11" s="35">
        <v>2679</v>
      </c>
      <c r="J11" s="59">
        <v>1.1542140229033286E-2</v>
      </c>
      <c r="K11" s="35">
        <v>14048</v>
      </c>
      <c r="L11" s="59">
        <v>6.052407089864114E-2</v>
      </c>
      <c r="M11" s="35">
        <v>159</v>
      </c>
      <c r="N11" s="59">
        <v>6.8503183890119169E-4</v>
      </c>
      <c r="O11" s="35">
        <v>2442</v>
      </c>
      <c r="P11" s="59">
        <v>1.0521055035199435E-2</v>
      </c>
      <c r="Q11" s="35">
        <v>5406</v>
      </c>
      <c r="R11" s="59">
        <v>2.3291082522640519E-2</v>
      </c>
      <c r="S11" s="37">
        <v>36400</v>
      </c>
      <c r="T11" s="59">
        <v>0.15682489896857471</v>
      </c>
    </row>
    <row r="12" spans="1:20" x14ac:dyDescent="0.2">
      <c r="A12" s="63" t="s">
        <v>243</v>
      </c>
      <c r="C12" s="35">
        <v>229870</v>
      </c>
      <c r="D12" s="59">
        <v>1.0356505851133251</v>
      </c>
      <c r="E12" s="35">
        <v>126519</v>
      </c>
      <c r="F12" s="59">
        <v>0.55039370078740157</v>
      </c>
      <c r="G12" s="35">
        <v>81555</v>
      </c>
      <c r="H12" s="59">
        <v>0.35478748858050202</v>
      </c>
      <c r="I12" s="35">
        <v>3034</v>
      </c>
      <c r="J12" s="59">
        <v>1.3198764519075999E-2</v>
      </c>
      <c r="K12" s="35">
        <v>18064</v>
      </c>
      <c r="L12" s="59">
        <v>7.8583547222343064E-2</v>
      </c>
      <c r="M12" s="35">
        <v>158</v>
      </c>
      <c r="N12" s="59">
        <v>6.8734502109888199E-4</v>
      </c>
      <c r="O12" s="35">
        <v>2728</v>
      </c>
      <c r="P12" s="59">
        <v>1.1867577326314873E-2</v>
      </c>
      <c r="Q12" s="35">
        <v>6007</v>
      </c>
      <c r="R12" s="59">
        <v>2.6132161656588507E-2</v>
      </c>
      <c r="S12" s="37">
        <v>103351</v>
      </c>
      <c r="T12" s="59">
        <v>0.44960629921259843</v>
      </c>
    </row>
    <row r="13" spans="1:20" x14ac:dyDescent="0.2">
      <c r="A13" s="63" t="s">
        <v>244</v>
      </c>
      <c r="C13" s="35">
        <v>211638</v>
      </c>
      <c r="D13" s="59">
        <v>1.0345590111416665</v>
      </c>
      <c r="E13" s="35">
        <v>154399</v>
      </c>
      <c r="F13" s="59">
        <v>0.7295428987232917</v>
      </c>
      <c r="G13" s="35">
        <v>31468</v>
      </c>
      <c r="H13" s="59">
        <v>0.14868785378807209</v>
      </c>
      <c r="I13" s="35">
        <v>2968</v>
      </c>
      <c r="J13" s="59">
        <v>1.402394655024145E-2</v>
      </c>
      <c r="K13" s="35">
        <v>12178</v>
      </c>
      <c r="L13" s="59">
        <v>5.7541651310256195E-2</v>
      </c>
      <c r="M13" s="35">
        <v>150</v>
      </c>
      <c r="N13" s="59">
        <v>7.087574065148981E-4</v>
      </c>
      <c r="O13" s="35">
        <v>2736</v>
      </c>
      <c r="P13" s="59">
        <v>1.2927735094831741E-2</v>
      </c>
      <c r="Q13" s="35">
        <v>15053</v>
      </c>
      <c r="R13" s="59">
        <v>7.1126168268458412E-2</v>
      </c>
      <c r="S13" s="37">
        <v>57239</v>
      </c>
      <c r="T13" s="59">
        <v>0.27045710127670836</v>
      </c>
    </row>
    <row r="14" spans="1:20" x14ac:dyDescent="0.2">
      <c r="A14" s="63" t="s">
        <v>245</v>
      </c>
      <c r="C14" s="35">
        <v>229773</v>
      </c>
      <c r="D14" s="59">
        <v>1.0294682142810514</v>
      </c>
      <c r="E14" s="35">
        <v>183131</v>
      </c>
      <c r="F14" s="59">
        <v>0.79700835172104645</v>
      </c>
      <c r="G14" s="35">
        <v>9103</v>
      </c>
      <c r="H14" s="59">
        <v>3.9617361482854815E-2</v>
      </c>
      <c r="I14" s="35">
        <v>2251</v>
      </c>
      <c r="J14" s="59">
        <v>9.7966253650341867E-3</v>
      </c>
      <c r="K14" s="35">
        <v>31595</v>
      </c>
      <c r="L14" s="59">
        <v>0.13750527694724793</v>
      </c>
      <c r="M14" s="35">
        <v>160</v>
      </c>
      <c r="N14" s="59">
        <v>6.9633943065547301E-4</v>
      </c>
      <c r="O14" s="35">
        <v>2799</v>
      </c>
      <c r="P14" s="59">
        <v>1.2181587915029182E-2</v>
      </c>
      <c r="Q14" s="35">
        <v>7505</v>
      </c>
      <c r="R14" s="59">
        <v>3.2662671419183283E-2</v>
      </c>
      <c r="S14" s="37">
        <v>46642</v>
      </c>
      <c r="T14" s="59">
        <v>0.20299164827895358</v>
      </c>
    </row>
    <row r="15" spans="1:20" x14ac:dyDescent="0.2">
      <c r="A15" s="63" t="s">
        <v>246</v>
      </c>
      <c r="C15" s="35">
        <v>201692</v>
      </c>
      <c r="D15" s="59">
        <v>1.038955437002955</v>
      </c>
      <c r="E15" s="35">
        <v>179384</v>
      </c>
      <c r="F15" s="59">
        <v>0.88939571227416059</v>
      </c>
      <c r="G15" s="35">
        <v>10949</v>
      </c>
      <c r="H15" s="59">
        <v>5.428574261745632E-2</v>
      </c>
      <c r="I15" s="35">
        <v>4226</v>
      </c>
      <c r="J15" s="59">
        <v>2.095273982111338E-2</v>
      </c>
      <c r="K15" s="35">
        <v>4195</v>
      </c>
      <c r="L15" s="59">
        <v>2.0799040120579895E-2</v>
      </c>
      <c r="M15" s="35">
        <v>125</v>
      </c>
      <c r="N15" s="59">
        <v>6.1975685698986574E-4</v>
      </c>
      <c r="O15" s="35">
        <v>2624</v>
      </c>
      <c r="P15" s="59">
        <v>1.3009935941931261E-2</v>
      </c>
      <c r="Q15" s="35">
        <v>8046</v>
      </c>
      <c r="R15" s="59">
        <v>3.9892509370723681E-2</v>
      </c>
      <c r="S15" s="37">
        <v>22308</v>
      </c>
      <c r="T15" s="59">
        <v>0.1106042877258394</v>
      </c>
    </row>
    <row r="16" spans="1:20" x14ac:dyDescent="0.2">
      <c r="A16" s="63" t="s">
        <v>247</v>
      </c>
      <c r="C16" s="35">
        <v>226099</v>
      </c>
      <c r="D16" s="59">
        <v>1.0321098279957008</v>
      </c>
      <c r="E16" s="35">
        <v>181215</v>
      </c>
      <c r="F16" s="59">
        <v>0.80148519011583419</v>
      </c>
      <c r="G16" s="35">
        <v>16160</v>
      </c>
      <c r="H16" s="59">
        <v>7.1473115759025915E-2</v>
      </c>
      <c r="I16" s="35">
        <v>2873</v>
      </c>
      <c r="J16" s="59">
        <v>1.2706823117307021E-2</v>
      </c>
      <c r="K16" s="35">
        <v>23082</v>
      </c>
      <c r="L16" s="59">
        <v>0.10208802338798491</v>
      </c>
      <c r="M16" s="35">
        <v>180</v>
      </c>
      <c r="N16" s="59">
        <v>7.9611143790994209E-4</v>
      </c>
      <c r="O16" s="35">
        <v>3173</v>
      </c>
      <c r="P16" s="59">
        <v>1.403367551382359E-2</v>
      </c>
      <c r="Q16" s="35">
        <v>6676</v>
      </c>
      <c r="R16" s="59">
        <v>2.952688866381541E-2</v>
      </c>
      <c r="S16" s="37">
        <v>44884</v>
      </c>
      <c r="T16" s="59">
        <v>0.19851480988416578</v>
      </c>
    </row>
    <row r="17" spans="1:20" x14ac:dyDescent="0.2">
      <c r="A17" s="63" t="s">
        <v>248</v>
      </c>
      <c r="C17" s="35">
        <v>195953</v>
      </c>
      <c r="D17" s="59">
        <v>1.0366975754390082</v>
      </c>
      <c r="E17" s="35">
        <v>176200</v>
      </c>
      <c r="F17" s="59">
        <v>0.89919521517915013</v>
      </c>
      <c r="G17" s="35">
        <v>12256</v>
      </c>
      <c r="H17" s="59">
        <v>6.2545610426990139E-2</v>
      </c>
      <c r="I17" s="35">
        <v>4192</v>
      </c>
      <c r="J17" s="59">
        <v>2.1392885028552765E-2</v>
      </c>
      <c r="K17" s="35">
        <v>2061</v>
      </c>
      <c r="L17" s="59">
        <v>1.0517828254734555E-2</v>
      </c>
      <c r="M17" s="35">
        <v>129</v>
      </c>
      <c r="N17" s="59">
        <v>6.5832112802559795E-4</v>
      </c>
      <c r="O17" s="35">
        <v>2232</v>
      </c>
      <c r="P17" s="59">
        <v>1.1390486494210346E-2</v>
      </c>
      <c r="Q17" s="35">
        <v>6074</v>
      </c>
      <c r="R17" s="59">
        <v>3.0997228927344824E-2</v>
      </c>
      <c r="S17" s="37">
        <v>19753</v>
      </c>
      <c r="T17" s="59">
        <v>0.1008047848208499</v>
      </c>
    </row>
    <row r="18" spans="1:20" x14ac:dyDescent="0.2">
      <c r="A18" s="63" t="s">
        <v>249</v>
      </c>
      <c r="C18" s="35">
        <v>200526</v>
      </c>
      <c r="D18" s="59">
        <v>1.0379053090372323</v>
      </c>
      <c r="E18" s="35">
        <v>183554</v>
      </c>
      <c r="F18" s="59">
        <v>0.91536259637154282</v>
      </c>
      <c r="G18" s="35">
        <v>6146</v>
      </c>
      <c r="H18" s="59">
        <v>3.0649392098780207E-2</v>
      </c>
      <c r="I18" s="35">
        <v>4621</v>
      </c>
      <c r="J18" s="59">
        <v>2.3044393245763642E-2</v>
      </c>
      <c r="K18" s="35">
        <v>1705</v>
      </c>
      <c r="L18" s="59">
        <v>8.5026380618972112E-3</v>
      </c>
      <c r="M18" s="35">
        <v>86</v>
      </c>
      <c r="N18" s="59">
        <v>4.2887206646519653E-4</v>
      </c>
      <c r="O18" s="35">
        <v>2534</v>
      </c>
      <c r="P18" s="59">
        <v>1.2636765307241954E-2</v>
      </c>
      <c r="Q18" s="35">
        <v>9481</v>
      </c>
      <c r="R18" s="59">
        <v>4.7280651885541029E-2</v>
      </c>
      <c r="S18" s="37">
        <v>16972</v>
      </c>
      <c r="T18" s="59">
        <v>8.4637403628457161E-2</v>
      </c>
    </row>
    <row r="19" spans="1:20" x14ac:dyDescent="0.2">
      <c r="A19" s="63" t="s">
        <v>250</v>
      </c>
      <c r="C19" s="35">
        <v>243159</v>
      </c>
      <c r="D19" s="59">
        <v>1.0495108139118847</v>
      </c>
      <c r="E19" s="35">
        <v>169769</v>
      </c>
      <c r="F19" s="59">
        <v>0.69818102558408279</v>
      </c>
      <c r="G19" s="35">
        <v>35295</v>
      </c>
      <c r="H19" s="59">
        <v>0.14515193762106277</v>
      </c>
      <c r="I19" s="35">
        <v>3458</v>
      </c>
      <c r="J19" s="59">
        <v>1.4221147479632669E-2</v>
      </c>
      <c r="K19" s="35">
        <v>29537</v>
      </c>
      <c r="L19" s="59">
        <v>0.12147195867724411</v>
      </c>
      <c r="M19" s="35">
        <v>380</v>
      </c>
      <c r="N19" s="59">
        <v>1.5627634593002933E-3</v>
      </c>
      <c r="O19" s="35">
        <v>3780</v>
      </c>
      <c r="P19" s="59">
        <v>1.5545383884618706E-2</v>
      </c>
      <c r="Q19" s="35">
        <v>12979</v>
      </c>
      <c r="R19" s="59">
        <v>5.3376597205943434E-2</v>
      </c>
      <c r="S19" s="37">
        <v>73390</v>
      </c>
      <c r="T19" s="59">
        <v>0.30181897441591715</v>
      </c>
    </row>
    <row r="20" spans="1:20" x14ac:dyDescent="0.2">
      <c r="A20" s="63" t="s">
        <v>251</v>
      </c>
      <c r="C20" s="35">
        <v>204186</v>
      </c>
      <c r="D20" s="59">
        <v>1.0357811015446701</v>
      </c>
      <c r="E20" s="35">
        <v>177636</v>
      </c>
      <c r="F20" s="59">
        <v>0.86997149657665074</v>
      </c>
      <c r="G20" s="35">
        <v>15413</v>
      </c>
      <c r="H20" s="59">
        <v>7.5485096921434375E-2</v>
      </c>
      <c r="I20" s="35">
        <v>4245</v>
      </c>
      <c r="J20" s="59">
        <v>2.0789868061473364E-2</v>
      </c>
      <c r="K20" s="35">
        <v>3524</v>
      </c>
      <c r="L20" s="59">
        <v>1.7258773863046438E-2</v>
      </c>
      <c r="M20" s="35">
        <v>150</v>
      </c>
      <c r="N20" s="59">
        <v>7.3462431312626723E-4</v>
      </c>
      <c r="O20" s="35">
        <v>2337</v>
      </c>
      <c r="P20" s="59">
        <v>1.1445446798507243E-2</v>
      </c>
      <c r="Q20" s="35">
        <v>8187</v>
      </c>
      <c r="R20" s="59">
        <v>4.0095795010431666E-2</v>
      </c>
      <c r="S20" s="37">
        <v>26550</v>
      </c>
      <c r="T20" s="59">
        <v>0.13002850342334929</v>
      </c>
    </row>
    <row r="21" spans="1:20" x14ac:dyDescent="0.2">
      <c r="A21" s="63" t="s">
        <v>252</v>
      </c>
      <c r="C21" s="35">
        <v>204328</v>
      </c>
      <c r="D21" s="59">
        <v>1.0443306839982771</v>
      </c>
      <c r="E21" s="35">
        <v>165671</v>
      </c>
      <c r="F21" s="59">
        <v>0.81080909126502487</v>
      </c>
      <c r="G21" s="35">
        <v>24029</v>
      </c>
      <c r="H21" s="59">
        <v>0.11760013311929839</v>
      </c>
      <c r="I21" s="35">
        <v>4096</v>
      </c>
      <c r="J21" s="59">
        <v>2.0046200227085861E-2</v>
      </c>
      <c r="K21" s="35">
        <v>6800</v>
      </c>
      <c r="L21" s="59">
        <v>3.3279824595748013E-2</v>
      </c>
      <c r="M21" s="35">
        <v>187</v>
      </c>
      <c r="N21" s="59">
        <v>9.1519517638307031E-4</v>
      </c>
      <c r="O21" s="35">
        <v>2866</v>
      </c>
      <c r="P21" s="59">
        <v>1.4026467248737325E-2</v>
      </c>
      <c r="Q21" s="35">
        <v>9737</v>
      </c>
      <c r="R21" s="59">
        <v>4.7653772365999762E-2</v>
      </c>
      <c r="S21" s="37">
        <v>38657</v>
      </c>
      <c r="T21" s="59">
        <v>0.18919090873497513</v>
      </c>
    </row>
    <row r="22" spans="1:20" x14ac:dyDescent="0.2">
      <c r="A22" s="63" t="s">
        <v>253</v>
      </c>
      <c r="C22" s="35">
        <v>207567</v>
      </c>
      <c r="D22" s="59">
        <v>1.0405844859732039</v>
      </c>
      <c r="E22" s="35">
        <v>174123</v>
      </c>
      <c r="F22" s="59">
        <v>0.83887612192689587</v>
      </c>
      <c r="G22" s="35">
        <v>19849</v>
      </c>
      <c r="H22" s="59">
        <v>9.5626954188286192E-2</v>
      </c>
      <c r="I22" s="35">
        <v>4624</v>
      </c>
      <c r="J22" s="59">
        <v>2.2277144247399634E-2</v>
      </c>
      <c r="K22" s="35">
        <v>3815</v>
      </c>
      <c r="L22" s="59">
        <v>1.8379607548406056E-2</v>
      </c>
      <c r="M22" s="35">
        <v>188</v>
      </c>
      <c r="N22" s="59">
        <v>9.057316432766288E-4</v>
      </c>
      <c r="O22" s="35">
        <v>3168</v>
      </c>
      <c r="P22" s="59">
        <v>1.5262541733512552E-2</v>
      </c>
      <c r="Q22" s="35">
        <v>10224</v>
      </c>
      <c r="R22" s="59">
        <v>4.9256384685426875E-2</v>
      </c>
      <c r="S22" s="37">
        <v>33444</v>
      </c>
      <c r="T22" s="59">
        <v>0.1611238780731041</v>
      </c>
    </row>
    <row r="23" spans="1:20" x14ac:dyDescent="0.2">
      <c r="A23" s="63" t="s">
        <v>254</v>
      </c>
      <c r="C23" s="35">
        <v>213082</v>
      </c>
      <c r="D23" s="59">
        <v>1.0345172281093662</v>
      </c>
      <c r="E23" s="35">
        <v>200485</v>
      </c>
      <c r="F23" s="59">
        <v>0.94088191400493704</v>
      </c>
      <c r="G23" s="35">
        <v>2774</v>
      </c>
      <c r="H23" s="59">
        <v>1.3018462375986709E-2</v>
      </c>
      <c r="I23" s="35">
        <v>3939</v>
      </c>
      <c r="J23" s="59">
        <v>1.8485841131583147E-2</v>
      </c>
      <c r="K23" s="35">
        <v>4719</v>
      </c>
      <c r="L23" s="59">
        <v>2.2146403731896639E-2</v>
      </c>
      <c r="M23" s="35">
        <v>212</v>
      </c>
      <c r="N23" s="59">
        <v>9.9492214264930868E-4</v>
      </c>
      <c r="O23" s="35">
        <v>2801</v>
      </c>
      <c r="P23" s="59">
        <v>1.3145174158305253E-2</v>
      </c>
      <c r="Q23" s="35">
        <v>5507</v>
      </c>
      <c r="R23" s="59">
        <v>2.5844510564008223E-2</v>
      </c>
      <c r="S23" s="37">
        <v>12597</v>
      </c>
      <c r="T23" s="59">
        <v>5.9118085995062936E-2</v>
      </c>
    </row>
    <row r="24" spans="1:20" x14ac:dyDescent="0.2">
      <c r="A24" s="63" t="s">
        <v>255</v>
      </c>
      <c r="C24" s="35">
        <v>215527</v>
      </c>
      <c r="D24" s="59">
        <v>1.0438877727616493</v>
      </c>
      <c r="E24" s="35">
        <v>157581</v>
      </c>
      <c r="F24" s="59">
        <v>0.73114273385701101</v>
      </c>
      <c r="G24" s="35">
        <v>29444</v>
      </c>
      <c r="H24" s="59">
        <v>0.13661397411925189</v>
      </c>
      <c r="I24" s="35">
        <v>3919</v>
      </c>
      <c r="J24" s="59">
        <v>1.8183336658516104E-2</v>
      </c>
      <c r="K24" s="35">
        <v>14626</v>
      </c>
      <c r="L24" s="59">
        <v>6.78615672282359E-2</v>
      </c>
      <c r="M24" s="35">
        <v>264</v>
      </c>
      <c r="N24" s="59">
        <v>1.2249045363225952E-3</v>
      </c>
      <c r="O24" s="35">
        <v>2744</v>
      </c>
      <c r="P24" s="59">
        <v>1.2731583513898491E-2</v>
      </c>
      <c r="Q24" s="35">
        <v>16408</v>
      </c>
      <c r="R24" s="59">
        <v>7.6129672848413418E-2</v>
      </c>
      <c r="S24" s="37">
        <v>57946</v>
      </c>
      <c r="T24" s="59">
        <v>0.26885726614298905</v>
      </c>
    </row>
    <row r="25" spans="1:20" x14ac:dyDescent="0.2">
      <c r="A25" s="63" t="s">
        <v>256</v>
      </c>
      <c r="C25" s="35">
        <v>213683</v>
      </c>
      <c r="D25" s="59">
        <v>1.0353607914527596</v>
      </c>
      <c r="E25" s="35">
        <v>192893</v>
      </c>
      <c r="F25" s="59">
        <v>0.90270634538077432</v>
      </c>
      <c r="G25" s="35">
        <v>8662</v>
      </c>
      <c r="H25" s="59">
        <v>4.0536682843277189E-2</v>
      </c>
      <c r="I25" s="35">
        <v>4174</v>
      </c>
      <c r="J25" s="59">
        <v>1.9533608195317364E-2</v>
      </c>
      <c r="K25" s="35">
        <v>4406</v>
      </c>
      <c r="L25" s="59">
        <v>2.0619328631664661E-2</v>
      </c>
      <c r="M25" s="35">
        <v>186</v>
      </c>
      <c r="N25" s="59">
        <v>8.7044828086464525E-4</v>
      </c>
      <c r="O25" s="35">
        <v>2633</v>
      </c>
      <c r="P25" s="59">
        <v>1.2321990986648447E-2</v>
      </c>
      <c r="Q25" s="35">
        <v>8285</v>
      </c>
      <c r="R25" s="59">
        <v>3.8772387134212827E-2</v>
      </c>
      <c r="S25" s="37">
        <v>20790</v>
      </c>
      <c r="T25" s="59">
        <v>9.7293654619225678E-2</v>
      </c>
    </row>
    <row r="26" spans="1:20" x14ac:dyDescent="0.2">
      <c r="A26" s="63" t="s">
        <v>257</v>
      </c>
      <c r="C26" s="35">
        <v>206658</v>
      </c>
      <c r="D26" s="59">
        <v>1.0309883962875861</v>
      </c>
      <c r="E26" s="35">
        <v>195429</v>
      </c>
      <c r="F26" s="59">
        <v>0.94566385041953371</v>
      </c>
      <c r="G26" s="35">
        <v>4188</v>
      </c>
      <c r="H26" s="59">
        <v>2.0265365966959905E-2</v>
      </c>
      <c r="I26" s="35">
        <v>3784</v>
      </c>
      <c r="J26" s="59">
        <v>1.8310445276737412E-2</v>
      </c>
      <c r="K26" s="35">
        <v>1470</v>
      </c>
      <c r="L26" s="59">
        <v>7.1132015213541209E-3</v>
      </c>
      <c r="M26" s="35">
        <v>113</v>
      </c>
      <c r="N26" s="59">
        <v>5.467971237503508E-4</v>
      </c>
      <c r="O26" s="35">
        <v>2399</v>
      </c>
      <c r="P26" s="59">
        <v>1.1608551326345943E-2</v>
      </c>
      <c r="Q26" s="35">
        <v>5679</v>
      </c>
      <c r="R26" s="59">
        <v>2.7480184652904801E-2</v>
      </c>
      <c r="S26" s="37">
        <v>11229</v>
      </c>
      <c r="T26" s="59">
        <v>5.4336149580466279E-2</v>
      </c>
    </row>
    <row r="27" spans="1:20" x14ac:dyDescent="0.2">
      <c r="A27" s="63" t="s">
        <v>258</v>
      </c>
      <c r="C27" s="35">
        <v>212280</v>
      </c>
      <c r="D27" s="59">
        <v>1.0356133408705483</v>
      </c>
      <c r="E27" s="35">
        <v>175178</v>
      </c>
      <c r="F27" s="59">
        <v>0.82522140569059732</v>
      </c>
      <c r="G27" s="35">
        <v>13727</v>
      </c>
      <c r="H27" s="59">
        <v>6.4664593932541925E-2</v>
      </c>
      <c r="I27" s="35">
        <v>4349</v>
      </c>
      <c r="J27" s="59">
        <v>2.0487092519314114E-2</v>
      </c>
      <c r="K27" s="35">
        <v>7669</v>
      </c>
      <c r="L27" s="59">
        <v>3.6126813642359146E-2</v>
      </c>
      <c r="M27" s="35">
        <v>173</v>
      </c>
      <c r="N27" s="59">
        <v>8.1496137177312987E-4</v>
      </c>
      <c r="O27" s="35">
        <v>2668</v>
      </c>
      <c r="P27" s="59">
        <v>1.2568306010928962E-2</v>
      </c>
      <c r="Q27" s="35">
        <v>16076</v>
      </c>
      <c r="R27" s="59">
        <v>7.5730167703033729E-2</v>
      </c>
      <c r="S27" s="37">
        <v>37102</v>
      </c>
      <c r="T27" s="59">
        <v>0.17477859430940268</v>
      </c>
    </row>
    <row r="28" spans="1:20" x14ac:dyDescent="0.2">
      <c r="A28" s="63" t="s">
        <v>259</v>
      </c>
      <c r="C28" s="35">
        <v>175918</v>
      </c>
      <c r="D28" s="59">
        <v>1.044884548482816</v>
      </c>
      <c r="E28" s="35">
        <v>115432</v>
      </c>
      <c r="F28" s="59">
        <v>0.65616935162973655</v>
      </c>
      <c r="G28" s="35">
        <v>53511</v>
      </c>
      <c r="H28" s="59">
        <v>0.30418149365045077</v>
      </c>
      <c r="I28" s="35">
        <v>4320</v>
      </c>
      <c r="J28" s="59">
        <v>2.4556895826464604E-2</v>
      </c>
      <c r="K28" s="35">
        <v>1633</v>
      </c>
      <c r="L28" s="59">
        <v>9.282734001068679E-3</v>
      </c>
      <c r="M28" s="35">
        <v>122</v>
      </c>
      <c r="N28" s="59">
        <v>6.9350492843256516E-4</v>
      </c>
      <c r="O28" s="35">
        <v>2204</v>
      </c>
      <c r="P28" s="59">
        <v>1.2528564444798145E-2</v>
      </c>
      <c r="Q28" s="35">
        <v>6592</v>
      </c>
      <c r="R28" s="59">
        <v>3.7472004001864505E-2</v>
      </c>
      <c r="S28" s="37">
        <v>60486</v>
      </c>
      <c r="T28" s="59">
        <v>0.34383064837026339</v>
      </c>
    </row>
    <row r="29" spans="1:20" x14ac:dyDescent="0.2">
      <c r="A29" s="63" t="s">
        <v>260</v>
      </c>
      <c r="C29" s="35">
        <v>214199</v>
      </c>
      <c r="D29" s="59">
        <v>1.0334968884075089</v>
      </c>
      <c r="E29" s="35">
        <v>180794</v>
      </c>
      <c r="F29" s="59">
        <v>0.84404689097521468</v>
      </c>
      <c r="G29" s="35">
        <v>9385</v>
      </c>
      <c r="H29" s="59">
        <v>4.3814396892609207E-2</v>
      </c>
      <c r="I29" s="35">
        <v>3364</v>
      </c>
      <c r="J29" s="59">
        <v>1.5705021965555396E-2</v>
      </c>
      <c r="K29" s="35">
        <v>5295</v>
      </c>
      <c r="L29" s="59">
        <v>2.4720003361360231E-2</v>
      </c>
      <c r="M29" s="35">
        <v>169</v>
      </c>
      <c r="N29" s="59">
        <v>7.8898594297825849E-4</v>
      </c>
      <c r="O29" s="35">
        <v>2554</v>
      </c>
      <c r="P29" s="59">
        <v>1.1923491706310487E-2</v>
      </c>
      <c r="Q29" s="35">
        <v>19813</v>
      </c>
      <c r="R29" s="59">
        <v>9.2498097563480694E-2</v>
      </c>
      <c r="S29" s="37">
        <v>33405</v>
      </c>
      <c r="T29" s="59">
        <v>0.15595310902478537</v>
      </c>
    </row>
    <row r="30" spans="1:20" x14ac:dyDescent="0.2">
      <c r="A30" s="63" t="s">
        <v>261</v>
      </c>
      <c r="C30" s="35">
        <v>225476</v>
      </c>
      <c r="D30" s="59">
        <v>1.0356667671947346</v>
      </c>
      <c r="E30" s="35">
        <v>167498</v>
      </c>
      <c r="F30" s="59">
        <v>0.74286398552395816</v>
      </c>
      <c r="G30" s="35">
        <v>29660</v>
      </c>
      <c r="H30" s="59">
        <v>0.13154393372243608</v>
      </c>
      <c r="I30" s="35">
        <v>3338</v>
      </c>
      <c r="J30" s="59">
        <v>1.4804236371055013E-2</v>
      </c>
      <c r="K30" s="35">
        <v>7507</v>
      </c>
      <c r="L30" s="59">
        <v>3.3294009118487108E-2</v>
      </c>
      <c r="M30" s="35">
        <v>221</v>
      </c>
      <c r="N30" s="59">
        <v>9.8014866327236598E-4</v>
      </c>
      <c r="O30" s="35">
        <v>2430</v>
      </c>
      <c r="P30" s="59">
        <v>1.0777200234171265E-2</v>
      </c>
      <c r="Q30" s="35">
        <v>22864</v>
      </c>
      <c r="R30" s="59">
        <v>0.10140325356135464</v>
      </c>
      <c r="S30" s="37">
        <v>57978</v>
      </c>
      <c r="T30" s="59">
        <v>0.25713601447604179</v>
      </c>
    </row>
    <row r="31" spans="1:20" x14ac:dyDescent="0.2">
      <c r="A31" s="63" t="s">
        <v>262</v>
      </c>
      <c r="C31" s="35">
        <v>226068</v>
      </c>
      <c r="D31" s="59">
        <v>1.027867721216625</v>
      </c>
      <c r="E31" s="35">
        <v>196015</v>
      </c>
      <c r="F31" s="59">
        <v>0.86706212290107398</v>
      </c>
      <c r="G31" s="35">
        <v>4829</v>
      </c>
      <c r="H31" s="59">
        <v>2.1360829484933737E-2</v>
      </c>
      <c r="I31" s="35">
        <v>2985</v>
      </c>
      <c r="J31" s="59">
        <v>1.3203991719305695E-2</v>
      </c>
      <c r="K31" s="35">
        <v>7069</v>
      </c>
      <c r="L31" s="59">
        <v>3.1269352584178213E-2</v>
      </c>
      <c r="M31" s="35">
        <v>222</v>
      </c>
      <c r="N31" s="59">
        <v>9.8200541430012219E-4</v>
      </c>
      <c r="O31" s="35">
        <v>2409</v>
      </c>
      <c r="P31" s="59">
        <v>1.0656085779499974E-2</v>
      </c>
      <c r="Q31" s="35">
        <v>18839</v>
      </c>
      <c r="R31" s="59">
        <v>8.3333333333333329E-2</v>
      </c>
      <c r="S31" s="37">
        <v>30053</v>
      </c>
      <c r="T31" s="59">
        <v>0.13293787709892599</v>
      </c>
    </row>
    <row r="32" spans="1:20" x14ac:dyDescent="0.2">
      <c r="A32" s="63" t="s">
        <v>263</v>
      </c>
      <c r="C32" s="35">
        <v>195335</v>
      </c>
      <c r="D32" s="59">
        <v>1.0346174520695215</v>
      </c>
      <c r="E32" s="35">
        <v>183431</v>
      </c>
      <c r="F32" s="59">
        <v>0.93905854045613946</v>
      </c>
      <c r="G32" s="35">
        <v>3068</v>
      </c>
      <c r="H32" s="59">
        <v>1.5706350628407608E-2</v>
      </c>
      <c r="I32" s="35">
        <v>4098</v>
      </c>
      <c r="J32" s="59">
        <v>2.0979343179665703E-2</v>
      </c>
      <c r="K32" s="35">
        <v>1309</v>
      </c>
      <c r="L32" s="59">
        <v>6.7013080093173269E-3</v>
      </c>
      <c r="M32" s="35">
        <v>82</v>
      </c>
      <c r="N32" s="59">
        <v>4.1979164000307162E-4</v>
      </c>
      <c r="O32" s="35">
        <v>2525</v>
      </c>
      <c r="P32" s="59">
        <v>1.2926510865948242E-2</v>
      </c>
      <c r="Q32" s="35">
        <v>7584</v>
      </c>
      <c r="R32" s="59">
        <v>3.8825607290040184E-2</v>
      </c>
      <c r="S32" s="37">
        <v>11904</v>
      </c>
      <c r="T32" s="59">
        <v>6.094145954386055E-2</v>
      </c>
    </row>
    <row r="33" spans="1:20" x14ac:dyDescent="0.2">
      <c r="A33" s="63" t="s">
        <v>264</v>
      </c>
      <c r="C33" s="35">
        <v>202924</v>
      </c>
      <c r="D33" s="59">
        <v>1.0330468549801894</v>
      </c>
      <c r="E33" s="35">
        <v>161136</v>
      </c>
      <c r="F33" s="59">
        <v>0.79407068656245683</v>
      </c>
      <c r="G33" s="35">
        <v>27301</v>
      </c>
      <c r="H33" s="59">
        <v>0.13453805365555577</v>
      </c>
      <c r="I33" s="35">
        <v>3497</v>
      </c>
      <c r="J33" s="59">
        <v>1.7233052768524177E-2</v>
      </c>
      <c r="K33" s="35">
        <v>2792</v>
      </c>
      <c r="L33" s="59">
        <v>1.3758845676213756E-2</v>
      </c>
      <c r="M33" s="35">
        <v>156</v>
      </c>
      <c r="N33" s="59">
        <v>7.6876071829847631E-4</v>
      </c>
      <c r="O33" s="35">
        <v>2365</v>
      </c>
      <c r="P33" s="59">
        <v>1.1654609607537798E-2</v>
      </c>
      <c r="Q33" s="35">
        <v>12383</v>
      </c>
      <c r="R33" s="59">
        <v>6.1022845991602764E-2</v>
      </c>
      <c r="S33" s="37">
        <v>41788</v>
      </c>
      <c r="T33" s="59">
        <v>0.20592931343754312</v>
      </c>
    </row>
    <row r="34" spans="1:20" x14ac:dyDescent="0.2">
      <c r="A34" s="63" t="s">
        <v>265</v>
      </c>
      <c r="C34" s="35">
        <v>193451</v>
      </c>
      <c r="D34" s="59">
        <v>1.0338535339698425</v>
      </c>
      <c r="E34" s="35">
        <v>175568</v>
      </c>
      <c r="F34" s="59">
        <v>0.90755798626008655</v>
      </c>
      <c r="G34" s="35">
        <v>7576</v>
      </c>
      <c r="H34" s="59">
        <v>3.916237186677763E-2</v>
      </c>
      <c r="I34" s="35">
        <v>5299</v>
      </c>
      <c r="J34" s="59">
        <v>2.7391949382530978E-2</v>
      </c>
      <c r="K34" s="35">
        <v>2104</v>
      </c>
      <c r="L34" s="59">
        <v>1.0876139177362742E-2</v>
      </c>
      <c r="M34" s="35">
        <v>143</v>
      </c>
      <c r="N34" s="59">
        <v>7.3920527678843738E-4</v>
      </c>
      <c r="O34" s="35">
        <v>2294</v>
      </c>
      <c r="P34" s="59">
        <v>1.1858300034634093E-2</v>
      </c>
      <c r="Q34" s="35">
        <v>7016</v>
      </c>
      <c r="R34" s="59">
        <v>3.6267581971662077E-2</v>
      </c>
      <c r="S34" s="37">
        <v>17883</v>
      </c>
      <c r="T34" s="59">
        <v>9.2442013739913467E-2</v>
      </c>
    </row>
    <row r="35" spans="1:20" x14ac:dyDescent="0.2">
      <c r="A35" s="63" t="s">
        <v>266</v>
      </c>
      <c r="C35" s="35">
        <v>195673</v>
      </c>
      <c r="D35" s="59">
        <v>1.0390191799584001</v>
      </c>
      <c r="E35" s="35">
        <v>164026</v>
      </c>
      <c r="F35" s="59">
        <v>0.83826588236496602</v>
      </c>
      <c r="G35" s="35">
        <v>19215</v>
      </c>
      <c r="H35" s="59">
        <v>9.8199547203753207E-2</v>
      </c>
      <c r="I35" s="35">
        <v>4762</v>
      </c>
      <c r="J35" s="59">
        <v>2.4336520623693611E-2</v>
      </c>
      <c r="K35" s="35">
        <v>1616</v>
      </c>
      <c r="L35" s="59">
        <v>8.2586764653273578E-3</v>
      </c>
      <c r="M35" s="35">
        <v>176</v>
      </c>
      <c r="N35" s="59">
        <v>8.994598130554548E-4</v>
      </c>
      <c r="O35" s="35">
        <v>2728</v>
      </c>
      <c r="P35" s="59">
        <v>1.3941627102359549E-2</v>
      </c>
      <c r="Q35" s="35">
        <v>10785</v>
      </c>
      <c r="R35" s="59">
        <v>5.511746638524477E-2</v>
      </c>
      <c r="S35" s="37">
        <v>31647</v>
      </c>
      <c r="T35" s="59">
        <v>0.16173411763503395</v>
      </c>
    </row>
    <row r="36" spans="1:20" x14ac:dyDescent="0.2">
      <c r="A36" s="63" t="s">
        <v>267</v>
      </c>
      <c r="C36" s="35">
        <v>204742</v>
      </c>
      <c r="D36" s="59">
        <v>1.0343700852780573</v>
      </c>
      <c r="E36" s="35">
        <v>194545</v>
      </c>
      <c r="F36" s="59">
        <v>0.95019585624835157</v>
      </c>
      <c r="G36" s="35">
        <v>2502</v>
      </c>
      <c r="H36" s="59">
        <v>1.222025769016616E-2</v>
      </c>
      <c r="I36" s="35">
        <v>5467</v>
      </c>
      <c r="J36" s="59">
        <v>2.6701897998456594E-2</v>
      </c>
      <c r="K36" s="35">
        <v>1169</v>
      </c>
      <c r="L36" s="59">
        <v>5.7096247960848291E-3</v>
      </c>
      <c r="M36" s="35">
        <v>109</v>
      </c>
      <c r="N36" s="59">
        <v>5.3237733342450502E-4</v>
      </c>
      <c r="O36" s="35">
        <v>2807</v>
      </c>
      <c r="P36" s="59">
        <v>1.3709937384610876E-2</v>
      </c>
      <c r="Q36" s="35">
        <v>5180</v>
      </c>
      <c r="R36" s="59">
        <v>2.5300133826962713E-2</v>
      </c>
      <c r="S36" s="37">
        <v>10197</v>
      </c>
      <c r="T36" s="59">
        <v>4.9804143751648419E-2</v>
      </c>
    </row>
    <row r="37" spans="1:20" x14ac:dyDescent="0.2">
      <c r="A37" s="63" t="s">
        <v>268</v>
      </c>
      <c r="C37" s="35">
        <v>196947</v>
      </c>
      <c r="D37" s="59">
        <v>1.0331561282984763</v>
      </c>
      <c r="E37" s="35">
        <v>189032</v>
      </c>
      <c r="F37" s="59">
        <v>0.95981152289702309</v>
      </c>
      <c r="G37" s="35">
        <v>1763</v>
      </c>
      <c r="H37" s="59">
        <v>8.9516468897723762E-3</v>
      </c>
      <c r="I37" s="35">
        <v>4288</v>
      </c>
      <c r="J37" s="59">
        <v>2.1772354999060661E-2</v>
      </c>
      <c r="K37" s="35">
        <v>2270</v>
      </c>
      <c r="L37" s="59">
        <v>1.1525943527954221E-2</v>
      </c>
      <c r="M37" s="35">
        <v>189</v>
      </c>
      <c r="N37" s="59">
        <v>9.5964904263583608E-4</v>
      </c>
      <c r="O37" s="35">
        <v>2507</v>
      </c>
      <c r="P37" s="59">
        <v>1.2729312962370587E-2</v>
      </c>
      <c r="Q37" s="35">
        <v>3428</v>
      </c>
      <c r="R37" s="59">
        <v>1.7405697979659501E-2</v>
      </c>
      <c r="S37" s="37">
        <v>7915</v>
      </c>
      <c r="T37" s="59">
        <v>4.018847710297694E-2</v>
      </c>
    </row>
    <row r="38" spans="1:20" x14ac:dyDescent="0.2">
      <c r="A38" s="63" t="s">
        <v>269</v>
      </c>
      <c r="C38" s="35">
        <v>209210</v>
      </c>
      <c r="D38" s="59">
        <v>1.0428516801300129</v>
      </c>
      <c r="E38" s="35">
        <v>192222</v>
      </c>
      <c r="F38" s="59">
        <v>0.91879929257683668</v>
      </c>
      <c r="G38" s="35">
        <v>3987</v>
      </c>
      <c r="H38" s="59">
        <v>1.9057406433726876E-2</v>
      </c>
      <c r="I38" s="35">
        <v>13601</v>
      </c>
      <c r="J38" s="59">
        <v>6.5011232732660962E-2</v>
      </c>
      <c r="K38" s="35">
        <v>1733</v>
      </c>
      <c r="L38" s="59">
        <v>8.2835428516801306E-3</v>
      </c>
      <c r="M38" s="35">
        <v>255</v>
      </c>
      <c r="N38" s="59">
        <v>1.2188709908704173E-3</v>
      </c>
      <c r="O38" s="35">
        <v>2593</v>
      </c>
      <c r="P38" s="59">
        <v>1.2394245016968597E-2</v>
      </c>
      <c r="Q38" s="35">
        <v>3784</v>
      </c>
      <c r="R38" s="59">
        <v>1.808708952726925E-2</v>
      </c>
      <c r="S38" s="37">
        <v>16988</v>
      </c>
      <c r="T38" s="59">
        <v>8.1200707423163335E-2</v>
      </c>
    </row>
    <row r="39" spans="1:20" x14ac:dyDescent="0.2">
      <c r="A39" s="63" t="s">
        <v>270</v>
      </c>
      <c r="C39" s="35">
        <v>202739</v>
      </c>
      <c r="D39" s="59">
        <v>1.036001953250238</v>
      </c>
      <c r="E39" s="35">
        <v>191298</v>
      </c>
      <c r="F39" s="59">
        <v>0.94356783845239445</v>
      </c>
      <c r="G39" s="35">
        <v>2954</v>
      </c>
      <c r="H39" s="59">
        <v>1.45704575833954E-2</v>
      </c>
      <c r="I39" s="35">
        <v>8416</v>
      </c>
      <c r="J39" s="59">
        <v>4.1511500007398672E-2</v>
      </c>
      <c r="K39" s="35">
        <v>2177</v>
      </c>
      <c r="L39" s="59">
        <v>1.0737943858853008E-2</v>
      </c>
      <c r="M39" s="35">
        <v>144</v>
      </c>
      <c r="N39" s="59">
        <v>7.102728138148062E-4</v>
      </c>
      <c r="O39" s="35">
        <v>2134</v>
      </c>
      <c r="P39" s="59">
        <v>1.0525848504727753E-2</v>
      </c>
      <c r="Q39" s="35">
        <v>2915</v>
      </c>
      <c r="R39" s="59">
        <v>1.4378092029653891E-2</v>
      </c>
      <c r="S39" s="37">
        <v>11441</v>
      </c>
      <c r="T39" s="59">
        <v>5.6432161547605539E-2</v>
      </c>
    </row>
    <row r="40" spans="1:20" x14ac:dyDescent="0.2">
      <c r="C40" s="15"/>
      <c r="D40" s="12"/>
      <c r="E40" s="15"/>
      <c r="F40" s="12"/>
      <c r="G40" s="15"/>
      <c r="H40" s="12"/>
      <c r="I40" s="15"/>
      <c r="J40" s="12"/>
      <c r="K40" s="15"/>
      <c r="L40" s="12"/>
      <c r="M40" s="15"/>
      <c r="N40" s="12"/>
      <c r="O40" s="15"/>
      <c r="P40" s="12"/>
      <c r="Q40" s="15"/>
      <c r="R40" s="12"/>
    </row>
    <row r="41" spans="1:20" x14ac:dyDescent="0.2">
      <c r="A41" s="72" t="s">
        <v>272</v>
      </c>
      <c r="B41" s="5"/>
      <c r="C41" s="15">
        <f>SUM(C2:C39)</f>
        <v>7914602</v>
      </c>
      <c r="D41" s="12">
        <f>F41+H41+J41+L41+N41+P41+R41</f>
        <v>1.036371633090331</v>
      </c>
      <c r="E41" s="15">
        <f>SUM(E2:E39)</f>
        <v>6185413</v>
      </c>
      <c r="F41" s="12">
        <f>E41/C41</f>
        <v>0.78151914650919907</v>
      </c>
      <c r="G41" s="15">
        <f>SUM(G2:G39)</f>
        <v>1092592</v>
      </c>
      <c r="H41" s="12">
        <f>G41/C41</f>
        <v>0.13804762387293765</v>
      </c>
      <c r="I41" s="15">
        <f>SUM(I2:I39)</f>
        <v>156327</v>
      </c>
      <c r="J41" s="12">
        <f>I41/C41</f>
        <v>1.9751719669542447E-2</v>
      </c>
      <c r="K41" s="15">
        <f>SUM(K2:K39)</f>
        <v>296796</v>
      </c>
      <c r="L41" s="12">
        <f>K41/C41</f>
        <v>3.7499801000732573E-2</v>
      </c>
      <c r="M41" s="15">
        <f>SUM(M2:M39)</f>
        <v>6418</v>
      </c>
      <c r="N41" s="12">
        <f>M41/C41</f>
        <v>8.1090622118459019E-4</v>
      </c>
      <c r="O41" s="15">
        <f>SUM(O2:O39)</f>
        <v>97278</v>
      </c>
      <c r="P41" s="12">
        <f>O41/C41</f>
        <v>1.2290952848924052E-2</v>
      </c>
      <c r="Q41" s="15">
        <f>SUM(Q2:Q39)</f>
        <v>367645</v>
      </c>
      <c r="R41" s="12">
        <f>Q41/C41</f>
        <v>4.6451482967810639E-2</v>
      </c>
      <c r="S41" s="15">
        <f>SUM(S2:S39)</f>
        <v>1729189</v>
      </c>
      <c r="T41" s="59">
        <f t="shared" ref="T41" si="0">S41/$C41</f>
        <v>0.21848085349080093</v>
      </c>
    </row>
    <row r="42" spans="1:20" x14ac:dyDescent="0.2">
      <c r="A42" s="72"/>
      <c r="B42" s="5"/>
      <c r="C42" s="15"/>
      <c r="D42" s="12"/>
      <c r="E42" s="15"/>
      <c r="F42" s="12"/>
      <c r="G42" s="15"/>
      <c r="H42" s="12"/>
      <c r="I42" s="15"/>
      <c r="J42" s="12"/>
      <c r="K42" s="15"/>
      <c r="L42" s="12"/>
      <c r="M42" s="15"/>
      <c r="N42" s="12"/>
      <c r="O42" s="15"/>
      <c r="P42" s="12"/>
      <c r="Q42" s="15"/>
      <c r="R42" s="12"/>
      <c r="S42" s="15"/>
      <c r="T42" s="12"/>
    </row>
    <row r="43" spans="1:20" x14ac:dyDescent="0.2">
      <c r="A43" s="72"/>
      <c r="B43" s="5"/>
      <c r="C43" s="15"/>
      <c r="D43" s="12"/>
      <c r="E43" s="15"/>
      <c r="F43" s="12"/>
      <c r="G43" s="15"/>
      <c r="H43" s="12"/>
      <c r="I43" s="15"/>
      <c r="J43" s="12"/>
      <c r="K43" s="15"/>
      <c r="L43" s="12"/>
      <c r="M43" s="15"/>
      <c r="N43" s="12"/>
      <c r="O43" s="15"/>
      <c r="P43" s="12"/>
      <c r="Q43" s="15"/>
      <c r="R43" s="12"/>
      <c r="S43" s="15"/>
      <c r="T43" s="12"/>
    </row>
    <row r="44" spans="1:20" x14ac:dyDescent="0.2">
      <c r="A44" s="72" t="s">
        <v>161</v>
      </c>
      <c r="B44" s="5"/>
      <c r="C44" s="15"/>
      <c r="D44" s="12"/>
      <c r="E44" s="15"/>
      <c r="F44" s="15">
        <f>COUNTIF(F$2:F$39,("&gt;90%"))</f>
        <v>10</v>
      </c>
      <c r="G44" s="15"/>
      <c r="H44" s="15">
        <f>COUNTIF(H$2:H$39,("&gt;90%"))</f>
        <v>0</v>
      </c>
      <c r="I44" s="15"/>
      <c r="J44" s="15">
        <f>COUNTIF(J$2:J$39,("&gt;90%"))</f>
        <v>0</v>
      </c>
      <c r="K44" s="15"/>
      <c r="L44" s="15">
        <f>COUNTIF(L$2:L$39,("&gt;90%"))</f>
        <v>0</v>
      </c>
      <c r="M44" s="15"/>
      <c r="N44" s="15">
        <f>COUNTIF(N$2:N$39,("&gt;90%"))</f>
        <v>0</v>
      </c>
      <c r="O44" s="15"/>
      <c r="P44" s="15">
        <f>COUNTIF(P$2:P$39,("&gt;90%"))</f>
        <v>0</v>
      </c>
      <c r="Q44" s="15"/>
      <c r="R44" s="15">
        <f>COUNTIF(R$2:R$39,("&gt;90%"))</f>
        <v>0</v>
      </c>
      <c r="S44" s="15"/>
      <c r="T44" s="15">
        <f>COUNTIF(T$2:T$39,("&gt;90%"))</f>
        <v>0</v>
      </c>
    </row>
    <row r="45" spans="1:20" x14ac:dyDescent="0.2">
      <c r="A45" s="72" t="s">
        <v>162</v>
      </c>
      <c r="B45" s="5"/>
      <c r="C45" s="15"/>
      <c r="D45" s="12"/>
      <c r="E45" s="15"/>
      <c r="F45" s="15">
        <f>COUNTIF(F$2:F$39,("&gt;80%"))-(F44)</f>
        <v>12</v>
      </c>
      <c r="G45" s="15"/>
      <c r="H45" s="15">
        <f>COUNTIF(H$2:H$39,("&gt;80%"))-(H44)</f>
        <v>0</v>
      </c>
      <c r="I45" s="15"/>
      <c r="J45" s="15">
        <f>COUNTIF(J$2:J$39,("&gt;80%"))-(J44)</f>
        <v>0</v>
      </c>
      <c r="K45" s="15"/>
      <c r="L45" s="15">
        <f>COUNTIF(L$2:L$39,("&gt;80%"))-(L44)</f>
        <v>0</v>
      </c>
      <c r="M45" s="15"/>
      <c r="N45" s="15">
        <f>COUNTIF(N$2:N$39,("&gt;80%"))-(N44)</f>
        <v>0</v>
      </c>
      <c r="O45" s="15"/>
      <c r="P45" s="15">
        <f>COUNTIF(P$2:P$39,("&gt;80%"))-(P44)</f>
        <v>0</v>
      </c>
      <c r="Q45" s="15"/>
      <c r="R45" s="15">
        <f>COUNTIF(R$2:R$39,("&gt;80%"))-(R44)</f>
        <v>0</v>
      </c>
      <c r="S45" s="15"/>
      <c r="T45" s="15">
        <f>COUNTIF(T$2:T$39,("&gt;80%"))-(T44)</f>
        <v>0</v>
      </c>
    </row>
    <row r="46" spans="1:20" x14ac:dyDescent="0.2">
      <c r="A46" s="72" t="s">
        <v>163</v>
      </c>
      <c r="B46" s="5"/>
      <c r="C46" s="15"/>
      <c r="D46" s="12"/>
      <c r="E46" s="15"/>
      <c r="F46" s="15">
        <f>COUNTIF(F$2:F$39,("&gt;70%"))-(SUM(F44:F$45))</f>
        <v>7</v>
      </c>
      <c r="G46" s="15"/>
      <c r="H46" s="15">
        <f>COUNTIF(H$2:H$39,("&gt;70%"))-(SUM(H44:H$45))</f>
        <v>0</v>
      </c>
      <c r="I46" s="15"/>
      <c r="J46" s="15">
        <f>COUNTIF(J$2:J$39,("&gt;70%"))-(SUM(J44:J$45))</f>
        <v>0</v>
      </c>
      <c r="K46" s="15"/>
      <c r="L46" s="15">
        <f>COUNTIF(L$2:L$39,("&gt;70%"))-(SUM(L44:L$45))</f>
        <v>0</v>
      </c>
      <c r="M46" s="15"/>
      <c r="N46" s="15">
        <f>COUNTIF(N$2:N$39,("&gt;70%"))-(SUM(N44:N$45))</f>
        <v>0</v>
      </c>
      <c r="O46" s="15"/>
      <c r="P46" s="15">
        <f>COUNTIF(P$2:P$39,("&gt;70%"))-(SUM(P44:P$45))</f>
        <v>0</v>
      </c>
      <c r="Q46" s="15"/>
      <c r="R46" s="15">
        <f>COUNTIF(R$2:R$39,("&gt;70%"))-(SUM(R44:R$45))</f>
        <v>0</v>
      </c>
      <c r="S46" s="15"/>
      <c r="T46" s="15">
        <f>COUNTIF(T$2:T$39,("&gt;70%"))-(SUM(T44:T$45))</f>
        <v>0</v>
      </c>
    </row>
    <row r="47" spans="1:20" x14ac:dyDescent="0.2">
      <c r="A47" s="72" t="s">
        <v>164</v>
      </c>
      <c r="B47" s="5"/>
      <c r="C47" s="15"/>
      <c r="D47" s="12"/>
      <c r="E47" s="15"/>
      <c r="F47" s="15">
        <f>COUNTIF(F$2:F$39,("&gt;65%"))-(SUM(F$44:F46))</f>
        <v>3</v>
      </c>
      <c r="G47" s="15"/>
      <c r="H47" s="15">
        <f>COUNTIF(H$2:H$39,("&gt;65%"))-(SUM(H$44:H46))</f>
        <v>0</v>
      </c>
      <c r="I47" s="15"/>
      <c r="J47" s="15">
        <f>COUNTIF(J$2:J$39,("&gt;65%"))-(SUM(J$44:J46))</f>
        <v>0</v>
      </c>
      <c r="K47" s="15"/>
      <c r="L47" s="15">
        <f>COUNTIF(L$2:L$39,("&gt;65%"))-(SUM(L$44:L46))</f>
        <v>0</v>
      </c>
      <c r="M47" s="15"/>
      <c r="N47" s="15">
        <f>COUNTIF(N$2:N$39,("&gt;65%"))-(SUM(N$44:N46))</f>
        <v>0</v>
      </c>
      <c r="O47" s="15"/>
      <c r="P47" s="15">
        <f>COUNTIF(P$2:P$39,("&gt;65%"))-(SUM(P$44:P46))</f>
        <v>0</v>
      </c>
      <c r="Q47" s="15"/>
      <c r="R47" s="15">
        <f>COUNTIF(R$2:R$39,("&gt;65%"))-(SUM(R$44:R46))</f>
        <v>0</v>
      </c>
      <c r="S47" s="15"/>
      <c r="T47" s="15">
        <f>COUNTIF(T$2:T$39,("&gt;65%"))-(SUM(T$44:T46))</f>
        <v>0</v>
      </c>
    </row>
    <row r="48" spans="1:20" x14ac:dyDescent="0.2">
      <c r="A48" s="72" t="s">
        <v>165</v>
      </c>
      <c r="B48" s="5"/>
      <c r="C48" s="15"/>
      <c r="D48" s="12"/>
      <c r="E48" s="15"/>
      <c r="F48" s="15">
        <f>COUNTIF(F$2:F$39,("&gt;60%"))-(SUM(F$44:F47))</f>
        <v>0</v>
      </c>
      <c r="G48" s="15"/>
      <c r="H48" s="15">
        <f>COUNTIF(H$2:H$39,("&gt;60%"))-(SUM(H$44:H47))</f>
        <v>0</v>
      </c>
      <c r="I48" s="15"/>
      <c r="J48" s="15">
        <f>COUNTIF(J$2:J$39,("&gt;60%"))-(SUM(J$44:J47))</f>
        <v>0</v>
      </c>
      <c r="K48" s="15"/>
      <c r="L48" s="15">
        <f>COUNTIF(L$2:L$39,("&gt;60%"))-(SUM(L$44:L47))</f>
        <v>0</v>
      </c>
      <c r="M48" s="15"/>
      <c r="N48" s="15">
        <f>COUNTIF(N$2:N$39,("&gt;60%"))-(SUM(N$44:N47))</f>
        <v>0</v>
      </c>
      <c r="O48" s="15"/>
      <c r="P48" s="15">
        <f>COUNTIF(P$2:P$39,("&gt;60%"))-(SUM(P$44:P47))</f>
        <v>0</v>
      </c>
      <c r="Q48" s="15"/>
      <c r="R48" s="15">
        <f>COUNTIF(R$2:R$39,("&gt;60%"))-(SUM(R$44:R47))</f>
        <v>0</v>
      </c>
      <c r="S48" s="15"/>
      <c r="T48" s="15">
        <f>COUNTIF(T$2:T$39,("&gt;60%"))-(SUM(T$44:T47))</f>
        <v>2</v>
      </c>
    </row>
    <row r="49" spans="1:20" x14ac:dyDescent="0.2">
      <c r="A49" s="72" t="s">
        <v>166</v>
      </c>
      <c r="B49" s="5"/>
      <c r="C49" s="15"/>
      <c r="D49" s="12"/>
      <c r="E49" s="15"/>
      <c r="F49" s="15">
        <f>COUNTIF(F$2:F$39,("&gt;55%"))-(SUM(F$44:F48))</f>
        <v>1</v>
      </c>
      <c r="G49" s="15"/>
      <c r="H49" s="15">
        <f>COUNTIF(H$2:H$39,("&gt;55%"))-(SUM(H$44:H48))</f>
        <v>0</v>
      </c>
      <c r="I49" s="15"/>
      <c r="J49" s="15">
        <f>COUNTIF(J$2:J$39,("&gt;55%"))-(SUM(J$44:J48))</f>
        <v>0</v>
      </c>
      <c r="K49" s="15"/>
      <c r="L49" s="15">
        <f>COUNTIF(L$2:L$39,("&gt;55%"))-(SUM(L$44:L48))</f>
        <v>0</v>
      </c>
      <c r="M49" s="15"/>
      <c r="N49" s="15">
        <f>COUNTIF(N$2:N$39,("&gt;55%"))-(SUM(N$44:N48))</f>
        <v>0</v>
      </c>
      <c r="O49" s="15"/>
      <c r="P49" s="15">
        <f>COUNTIF(P$2:P$39,("&gt;55%"))-(SUM(P$44:P48))</f>
        <v>0</v>
      </c>
      <c r="Q49" s="15"/>
      <c r="R49" s="15">
        <f>COUNTIF(R$2:R$39,("&gt;55%"))-(SUM(R$44:R48))</f>
        <v>0</v>
      </c>
      <c r="S49" s="15"/>
      <c r="T49" s="15">
        <f>COUNTIF(T$2:T$39,("&gt;55%"))-(SUM(T$44:T48))</f>
        <v>1</v>
      </c>
    </row>
    <row r="50" spans="1:20" ht="13.5" thickBot="1" x14ac:dyDescent="0.25">
      <c r="A50" s="73" t="s">
        <v>167</v>
      </c>
      <c r="B50" s="31"/>
      <c r="C50" s="32"/>
      <c r="D50" s="33"/>
      <c r="E50" s="32"/>
      <c r="F50" s="32">
        <f>COUNTIF(F$2:F$39,("&gt;50%"))-(SUM(F$44:F49))</f>
        <v>0</v>
      </c>
      <c r="G50" s="32"/>
      <c r="H50" s="32">
        <f>COUNTIF(H$2:H$39,("&gt;50%"))-(SUM(H$44:H49))</f>
        <v>2</v>
      </c>
      <c r="I50" s="32"/>
      <c r="J50" s="32">
        <f>COUNTIF(J$2:J$39,("&gt;50%"))-(SUM(J$44:J49))</f>
        <v>0</v>
      </c>
      <c r="K50" s="32"/>
      <c r="L50" s="32">
        <f>COUNTIF(L$2:L$39,("&gt;50%"))-(SUM(L$44:L49))</f>
        <v>0</v>
      </c>
      <c r="M50" s="32"/>
      <c r="N50" s="32">
        <f>COUNTIF(N$2:N$39,("&gt;50%"))-(SUM(N$44:N49))</f>
        <v>0</v>
      </c>
      <c r="O50" s="32"/>
      <c r="P50" s="32">
        <f>COUNTIF(P$2:P$39,("&gt;50%"))-(SUM(P$44:P49))</f>
        <v>0</v>
      </c>
      <c r="Q50" s="32"/>
      <c r="R50" s="32">
        <f>COUNTIF(R$2:R$39,("&gt;50%"))-(SUM(R$44:R49))</f>
        <v>0</v>
      </c>
      <c r="S50" s="32"/>
      <c r="T50" s="32">
        <f>COUNTIF(T$2:T$39,("&gt;50%"))-(SUM(T$44:T49))</f>
        <v>2</v>
      </c>
    </row>
    <row r="51" spans="1:20" ht="13.5" thickTop="1" x14ac:dyDescent="0.2">
      <c r="A51" s="72" t="s">
        <v>168</v>
      </c>
      <c r="B51" s="5"/>
      <c r="C51" s="15"/>
      <c r="D51" s="12"/>
      <c r="E51" s="15"/>
      <c r="F51" s="15">
        <f>COUNTIF(F$2:F$39,("&gt;45%"))-(SUM(F$44:F50))</f>
        <v>2</v>
      </c>
      <c r="G51" s="15"/>
      <c r="H51" s="15">
        <f>COUNTIF(H$2:H$39,("&gt;45%"))-(SUM(H$44:H50))</f>
        <v>2</v>
      </c>
      <c r="I51" s="15"/>
      <c r="J51" s="15">
        <f>COUNTIF(J$2:J$39,("&gt;45%"))-(SUM(J$44:J50))</f>
        <v>0</v>
      </c>
      <c r="K51" s="15"/>
      <c r="L51" s="15">
        <f>COUNTIF(L$2:L$39,("&gt;45%"))-(SUM(L$44:L50))</f>
        <v>0</v>
      </c>
      <c r="M51" s="15"/>
      <c r="N51" s="15">
        <f>COUNTIF(N$2:N$39,("&gt;45%"))-(SUM(N$44:N50))</f>
        <v>0</v>
      </c>
      <c r="O51" s="15"/>
      <c r="P51" s="15">
        <f>COUNTIF(P$2:P$39,("&gt;45%"))-(SUM(P$44:P50))</f>
        <v>0</v>
      </c>
      <c r="Q51" s="15"/>
      <c r="R51" s="15">
        <f>COUNTIF(R$2:R$39,("&gt;45%"))-(SUM(R$44:R50))</f>
        <v>0</v>
      </c>
      <c r="S51" s="15"/>
      <c r="T51" s="15">
        <f>COUNTIF(T$2:T$39,("&gt;45%"))-(SUM(T$44:T50))</f>
        <v>0</v>
      </c>
    </row>
    <row r="52" spans="1:20" x14ac:dyDescent="0.2">
      <c r="A52" s="72" t="s">
        <v>273</v>
      </c>
      <c r="B52" s="5"/>
      <c r="C52" s="15"/>
      <c r="D52" s="12"/>
      <c r="E52" s="15"/>
      <c r="F52" s="15">
        <f>COUNTIF(F$2:F$39,("&gt;40%"))-(SUM(F$44:F51))</f>
        <v>1</v>
      </c>
      <c r="G52" s="15"/>
      <c r="H52" s="15">
        <f>COUNTIF(H$2:H$39,("&gt;40%"))-(SUM(H$44:H51))</f>
        <v>1</v>
      </c>
      <c r="I52" s="15"/>
      <c r="J52" s="15">
        <f>COUNTIF(J$2:J$39,("&gt;40%"))-(SUM(J$44:J51))</f>
        <v>0</v>
      </c>
      <c r="K52" s="15"/>
      <c r="L52" s="15">
        <f>COUNTIF(L$2:L$39,("&gt;40%"))-(SUM(L$44:L51))</f>
        <v>0</v>
      </c>
      <c r="M52" s="15"/>
      <c r="N52" s="15">
        <f>COUNTIF(N$2:N$39,("&gt;40%"))-(SUM(N$44:N51))</f>
        <v>0</v>
      </c>
      <c r="O52" s="15"/>
      <c r="P52" s="15">
        <f>COUNTIF(P$2:P$39,("&gt;40%"))-(SUM(P$44:P51))</f>
        <v>0</v>
      </c>
      <c r="Q52" s="15"/>
      <c r="R52" s="15">
        <f>COUNTIF(R$2:R$39,("&gt;40%"))-(SUM(R$44:R51))</f>
        <v>0</v>
      </c>
      <c r="S52" s="15"/>
      <c r="T52" s="15">
        <f>COUNTIF(T$2:T$39,("&gt;40%"))-(SUM(T$44:T51))</f>
        <v>1</v>
      </c>
    </row>
    <row r="53" spans="1:20" x14ac:dyDescent="0.2">
      <c r="A53" s="72" t="s">
        <v>169</v>
      </c>
      <c r="B53" s="5"/>
      <c r="C53" s="15"/>
      <c r="D53" s="12"/>
      <c r="E53" s="15"/>
      <c r="F53" s="15">
        <f>COUNTIF(F$2:F$39,("&gt;35%"))-(SUM(F$44:F52))</f>
        <v>2</v>
      </c>
      <c r="G53" s="15"/>
      <c r="H53" s="15">
        <f>COUNTIF(H$2:H$39,("&gt;35%"))-(SUM(H$44:H52))</f>
        <v>1</v>
      </c>
      <c r="I53" s="15"/>
      <c r="J53" s="15">
        <f>COUNTIF(J$2:J$39,("&gt;35%"))-(SUM(J$44:J52))</f>
        <v>0</v>
      </c>
      <c r="K53" s="15"/>
      <c r="L53" s="15">
        <f>COUNTIF(L$2:L$39,("&gt;35%"))-(SUM(L$44:L52))</f>
        <v>0</v>
      </c>
      <c r="M53" s="15"/>
      <c r="N53" s="15">
        <f>COUNTIF(N$2:N$39,("&gt;35%"))-(SUM(N$44:N52))</f>
        <v>0</v>
      </c>
      <c r="O53" s="15"/>
      <c r="P53" s="15">
        <f>COUNTIF(P$2:P$39,("&gt;35%"))-(SUM(P$44:P52))</f>
        <v>0</v>
      </c>
      <c r="Q53" s="15"/>
      <c r="R53" s="15">
        <f>COUNTIF(R$2:R$39,("&gt;35%"))-(SUM(R$44:R52))</f>
        <v>0</v>
      </c>
      <c r="S53" s="15"/>
      <c r="T53" s="15">
        <f>COUNTIF(T$2:T$39,("&gt;35%"))-(SUM(T$44:T52))</f>
        <v>0</v>
      </c>
    </row>
    <row r="54" spans="1:20" x14ac:dyDescent="0.2">
      <c r="A54" s="72" t="s">
        <v>274</v>
      </c>
      <c r="B54" s="5"/>
      <c r="C54" s="15"/>
      <c r="D54" s="12"/>
      <c r="E54" s="15"/>
      <c r="F54" s="15">
        <f>COUNTIF(F$2:F$39,("&gt;30%"))-(SUM(F$44:F53))</f>
        <v>0</v>
      </c>
      <c r="G54" s="15"/>
      <c r="H54" s="15">
        <f>COUNTIF(H$2:H$39,("&gt;30%"))-(SUM(H$44:H53))</f>
        <v>1</v>
      </c>
      <c r="I54" s="15"/>
      <c r="J54" s="15">
        <f>COUNTIF(J$2:J$39,("&gt;30%"))-(SUM(J$44:J53))</f>
        <v>0</v>
      </c>
      <c r="K54" s="15"/>
      <c r="L54" s="15">
        <f>COUNTIF(L$2:L$39,("&gt;30%"))-(SUM(L$44:L53))</f>
        <v>0</v>
      </c>
      <c r="M54" s="15"/>
      <c r="N54" s="15">
        <f>COUNTIF(N$2:N$39,("&gt;30%"))-(SUM(N$44:N53))</f>
        <v>0</v>
      </c>
      <c r="O54" s="15"/>
      <c r="P54" s="15">
        <f>COUNTIF(P$2:P$39,("&gt;30%"))-(SUM(P$44:P53))</f>
        <v>0</v>
      </c>
      <c r="Q54" s="15"/>
      <c r="R54" s="15">
        <f>COUNTIF(R$2:R$39,("&gt;30%"))-(SUM(R$44:R53))</f>
        <v>0</v>
      </c>
      <c r="S54" s="15"/>
      <c r="T54" s="15">
        <f>COUNTIF(T$2:T$39,("&gt;30%"))-(SUM(T$44:T53))</f>
        <v>3</v>
      </c>
    </row>
    <row r="55" spans="1:20" x14ac:dyDescent="0.2">
      <c r="A55" s="72" t="s">
        <v>170</v>
      </c>
      <c r="B55" s="5"/>
      <c r="C55" s="15"/>
      <c r="D55" s="12"/>
      <c r="E55" s="15"/>
      <c r="F55" s="15">
        <f>COUNTIF(F$2:F$39,("&gt;20%"))-(SUM(F$44:F54))</f>
        <v>0</v>
      </c>
      <c r="G55" s="15"/>
      <c r="H55" s="15">
        <f>COUNTIF(H$2:H$39,("&gt;20%"))-(SUM(H$44:H54))</f>
        <v>2</v>
      </c>
      <c r="I55" s="15"/>
      <c r="J55" s="15">
        <f>COUNTIF(J$2:J$39,("&gt;20%"))-(SUM(J$44:J54))</f>
        <v>0</v>
      </c>
      <c r="K55" s="15"/>
      <c r="L55" s="15">
        <f>COUNTIF(L$2:L$39,("&gt;20%"))-(SUM(L$44:L54))</f>
        <v>0</v>
      </c>
      <c r="M55" s="15"/>
      <c r="N55" s="15">
        <f>COUNTIF(N$2:N$39,("&gt;20%"))-(SUM(N$44:N54))</f>
        <v>0</v>
      </c>
      <c r="O55" s="15"/>
      <c r="P55" s="15">
        <f>COUNTIF(P$2:P$39,("&gt;20%"))-(SUM(P$44:P54))</f>
        <v>0</v>
      </c>
      <c r="Q55" s="15"/>
      <c r="R55" s="15">
        <f>COUNTIF(R$2:R$39,("&gt;20%"))-(SUM(R$44:R54))</f>
        <v>0</v>
      </c>
      <c r="S55" s="15"/>
      <c r="T55" s="15">
        <f>COUNTIF(T$2:T$39,("&gt;20%"))-(SUM(T$44:T54))</f>
        <v>7</v>
      </c>
    </row>
    <row r="56" spans="1:20" x14ac:dyDescent="0.2">
      <c r="A56" s="72" t="s">
        <v>171</v>
      </c>
      <c r="B56" s="5"/>
      <c r="C56" s="15"/>
      <c r="D56" s="12"/>
      <c r="E56" s="15"/>
      <c r="F56" s="15">
        <f>COUNTIF(F$2:F$39,("&gt;10%"))-(SUM(F$44:F55))</f>
        <v>0</v>
      </c>
      <c r="G56" s="15"/>
      <c r="H56" s="15">
        <f>COUNTIF(H$2:H$39,("&gt;10%"))-(SUM(H$44:H55))</f>
        <v>6</v>
      </c>
      <c r="I56" s="15"/>
      <c r="J56" s="15">
        <f>COUNTIF(J$2:J$39,("&gt;10%"))-(SUM(J$44:J55))</f>
        <v>0</v>
      </c>
      <c r="K56" s="15"/>
      <c r="L56" s="15">
        <f>COUNTIF(L$2:L$39,("&gt;10%"))-(SUM(L$44:L55))</f>
        <v>4</v>
      </c>
      <c r="M56" s="15"/>
      <c r="N56" s="15">
        <f>COUNTIF(N$2:N$39,("&gt;10%"))-(SUM(N$44:N55))</f>
        <v>0</v>
      </c>
      <c r="O56" s="15"/>
      <c r="P56" s="15">
        <f>COUNTIF(P$2:P$39,("&gt;10%"))-(SUM(P$44:P55))</f>
        <v>0</v>
      </c>
      <c r="Q56" s="15"/>
      <c r="R56" s="15">
        <f>COUNTIF(R$2:R$39,("&gt;10%"))-(SUM(R$44:R55))</f>
        <v>2</v>
      </c>
      <c r="S56" s="15"/>
      <c r="T56" s="15">
        <f>COUNTIF(T$2:T$39,("&gt;10%"))-(SUM(T$44:T55))</f>
        <v>12</v>
      </c>
    </row>
    <row r="57" spans="1:20" x14ac:dyDescent="0.2">
      <c r="A57" s="72" t="s">
        <v>172</v>
      </c>
      <c r="B57" s="5"/>
      <c r="C57" s="15"/>
      <c r="D57" s="12"/>
      <c r="E57" s="15"/>
      <c r="F57" s="15">
        <f>COUNTIF(F$2:F$39,("&lt;10%"))</f>
        <v>0</v>
      </c>
      <c r="G57" s="15"/>
      <c r="H57" s="15">
        <f>COUNTIF(H$2:H$39,("&lt;10%"))</f>
        <v>23</v>
      </c>
      <c r="I57" s="15"/>
      <c r="J57" s="15">
        <f>COUNTIF(J$2:J$39,("&lt;10%"))</f>
        <v>38</v>
      </c>
      <c r="K57" s="15"/>
      <c r="L57" s="15">
        <f>COUNTIF(L$2:L$39,("&lt;10%"))</f>
        <v>34</v>
      </c>
      <c r="M57" s="15"/>
      <c r="N57" s="15">
        <f>COUNTIF(N$2:N$39,("&lt;10%"))</f>
        <v>38</v>
      </c>
      <c r="O57" s="15"/>
      <c r="P57" s="15">
        <f>COUNTIF(P$2:P$39,("&lt;10%"))</f>
        <v>38</v>
      </c>
      <c r="Q57" s="15"/>
      <c r="R57" s="15">
        <f>COUNTIF(R$2:R$39,("&lt;10%"))</f>
        <v>36</v>
      </c>
      <c r="S57" s="15"/>
      <c r="T57" s="15">
        <f>COUNTIF(T$2:T$39,("&lt;10%"))</f>
        <v>10</v>
      </c>
    </row>
    <row r="58" spans="1:20" x14ac:dyDescent="0.2">
      <c r="B58" s="5"/>
      <c r="C58" s="15"/>
      <c r="D58" s="12"/>
      <c r="E58" s="15"/>
      <c r="F58" s="12"/>
      <c r="G58" s="15"/>
      <c r="H58" s="12"/>
      <c r="I58" s="15"/>
      <c r="J58" s="12"/>
      <c r="K58" s="15"/>
      <c r="L58" s="12"/>
      <c r="M58" s="15"/>
      <c r="N58" s="12"/>
      <c r="O58" s="15"/>
      <c r="P58" s="12"/>
      <c r="Q58" s="15"/>
      <c r="R58" s="12"/>
      <c r="S58" s="15"/>
      <c r="T58" s="12"/>
    </row>
    <row r="59" spans="1:20" x14ac:dyDescent="0.2">
      <c r="C59" s="15"/>
      <c r="D59" s="12"/>
      <c r="E59" s="15"/>
      <c r="F59" s="12"/>
      <c r="G59" s="15"/>
      <c r="H59" s="12"/>
      <c r="I59" s="15"/>
      <c r="J59" s="12"/>
      <c r="K59" s="15"/>
      <c r="L59" s="12"/>
      <c r="M59" s="15"/>
      <c r="N59" s="12"/>
      <c r="O59" s="15"/>
      <c r="P59" s="12"/>
      <c r="Q59" s="15"/>
      <c r="R59" s="12"/>
    </row>
    <row r="60" spans="1:20" x14ac:dyDescent="0.2">
      <c r="C60" s="15"/>
      <c r="D60" s="12"/>
      <c r="E60" s="15"/>
      <c r="F60" s="12"/>
      <c r="G60" s="15"/>
      <c r="H60" s="12"/>
      <c r="I60" s="15"/>
      <c r="J60" s="12"/>
      <c r="K60" s="15"/>
      <c r="L60" s="12"/>
      <c r="M60" s="15"/>
      <c r="N60" s="12"/>
      <c r="O60" s="15"/>
      <c r="P60" s="12"/>
      <c r="Q60" s="15"/>
      <c r="R60" s="12"/>
    </row>
    <row r="61" spans="1:20" x14ac:dyDescent="0.2">
      <c r="C61" s="15"/>
      <c r="D61" s="12"/>
      <c r="E61" s="15"/>
      <c r="F61" s="12"/>
      <c r="G61" s="15"/>
      <c r="H61" s="12"/>
      <c r="I61" s="15"/>
      <c r="J61" s="12"/>
      <c r="K61" s="15"/>
      <c r="L61" s="12"/>
      <c r="M61" s="15"/>
      <c r="N61" s="12"/>
      <c r="O61" s="15"/>
      <c r="P61" s="12"/>
      <c r="Q61" s="15"/>
      <c r="R61" s="12"/>
    </row>
    <row r="62" spans="1:20" x14ac:dyDescent="0.2">
      <c r="C62" s="15"/>
      <c r="D62" s="12"/>
      <c r="E62" s="15"/>
      <c r="F62" s="12"/>
      <c r="G62" s="15"/>
      <c r="H62" s="12"/>
      <c r="I62" s="15"/>
      <c r="J62" s="12"/>
      <c r="K62" s="15"/>
      <c r="L62" s="12"/>
      <c r="M62" s="15"/>
      <c r="N62" s="12"/>
      <c r="O62" s="15"/>
      <c r="P62" s="12"/>
      <c r="Q62" s="15"/>
      <c r="R62" s="12"/>
    </row>
    <row r="63" spans="1:20" x14ac:dyDescent="0.2">
      <c r="C63" s="15"/>
      <c r="D63" s="12"/>
      <c r="E63" s="15"/>
      <c r="F63" s="12"/>
      <c r="G63" s="15"/>
      <c r="H63" s="12"/>
      <c r="I63" s="15"/>
      <c r="J63" s="12"/>
      <c r="K63" s="15"/>
      <c r="L63" s="12"/>
      <c r="M63" s="15"/>
      <c r="N63" s="12"/>
      <c r="O63" s="15"/>
      <c r="P63" s="12"/>
      <c r="Q63" s="15"/>
      <c r="R63" s="12"/>
    </row>
    <row r="64" spans="1:20" x14ac:dyDescent="0.2">
      <c r="C64" s="15"/>
      <c r="D64" s="12"/>
      <c r="E64" s="15"/>
      <c r="F64" s="12"/>
      <c r="G64" s="15"/>
      <c r="H64" s="12"/>
      <c r="I64" s="15"/>
      <c r="J64" s="12"/>
      <c r="K64" s="15"/>
      <c r="L64" s="12"/>
      <c r="M64" s="15"/>
      <c r="N64" s="12"/>
      <c r="O64" s="15"/>
      <c r="P64" s="12"/>
      <c r="Q64" s="15"/>
      <c r="R64" s="12"/>
    </row>
    <row r="65" spans="3:18" x14ac:dyDescent="0.2">
      <c r="C65" s="15"/>
      <c r="D65" s="12"/>
      <c r="E65" s="15"/>
      <c r="F65" s="12"/>
      <c r="G65" s="15"/>
      <c r="H65" s="12"/>
      <c r="I65" s="15"/>
      <c r="J65" s="12"/>
      <c r="K65" s="15"/>
      <c r="L65" s="12"/>
      <c r="M65" s="15"/>
      <c r="N65" s="12"/>
      <c r="O65" s="15"/>
      <c r="P65" s="12"/>
      <c r="Q65" s="15"/>
      <c r="R65" s="12"/>
    </row>
    <row r="66" spans="3:18" x14ac:dyDescent="0.2">
      <c r="C66" s="15"/>
      <c r="D66" s="12"/>
      <c r="E66" s="15"/>
      <c r="F66" s="12"/>
      <c r="G66" s="15"/>
      <c r="H66" s="12"/>
      <c r="I66" s="15"/>
      <c r="J66" s="12"/>
      <c r="K66" s="15"/>
      <c r="L66" s="12"/>
      <c r="M66" s="15"/>
      <c r="N66" s="12"/>
      <c r="O66" s="15"/>
      <c r="P66" s="12"/>
      <c r="Q66" s="15"/>
      <c r="R66" s="12"/>
    </row>
    <row r="67" spans="3:18" x14ac:dyDescent="0.2">
      <c r="C67" s="15"/>
      <c r="D67" s="12"/>
      <c r="E67" s="15"/>
      <c r="F67" s="12"/>
      <c r="G67" s="15"/>
      <c r="H67" s="12"/>
      <c r="I67" s="15"/>
      <c r="J67" s="12"/>
      <c r="K67" s="15"/>
      <c r="L67" s="12"/>
      <c r="M67" s="15"/>
      <c r="N67" s="12"/>
      <c r="O67" s="15"/>
      <c r="P67" s="12"/>
      <c r="Q67" s="15"/>
      <c r="R67" s="12"/>
    </row>
    <row r="68" spans="3:18" x14ac:dyDescent="0.2">
      <c r="C68" s="15"/>
      <c r="D68" s="12"/>
      <c r="E68" s="15"/>
      <c r="F68" s="12"/>
      <c r="G68" s="15"/>
      <c r="H68" s="12"/>
      <c r="I68" s="15"/>
      <c r="J68" s="12"/>
      <c r="K68" s="15"/>
      <c r="L68" s="12"/>
      <c r="M68" s="15"/>
      <c r="N68" s="12"/>
      <c r="O68" s="15"/>
      <c r="P68" s="12"/>
      <c r="Q68" s="15"/>
      <c r="R68" s="12"/>
    </row>
    <row r="69" spans="3:18" x14ac:dyDescent="0.2">
      <c r="C69" s="15"/>
      <c r="D69" s="12"/>
      <c r="E69" s="15"/>
      <c r="F69" s="12"/>
      <c r="G69" s="15"/>
      <c r="H69" s="12"/>
      <c r="I69" s="15"/>
      <c r="J69" s="12"/>
      <c r="K69" s="15"/>
      <c r="L69" s="12"/>
      <c r="M69" s="15"/>
      <c r="N69" s="12"/>
      <c r="O69" s="15"/>
      <c r="P69" s="12"/>
      <c r="Q69" s="15"/>
      <c r="R69" s="12"/>
    </row>
    <row r="70" spans="3:18" x14ac:dyDescent="0.2">
      <c r="C70" s="15"/>
      <c r="D70" s="12"/>
      <c r="E70" s="15"/>
      <c r="F70" s="12"/>
      <c r="G70" s="15"/>
      <c r="H70" s="12"/>
      <c r="I70" s="15"/>
      <c r="J70" s="12"/>
      <c r="K70" s="15"/>
      <c r="L70" s="12"/>
      <c r="M70" s="15"/>
      <c r="N70" s="12"/>
      <c r="O70" s="15"/>
      <c r="P70" s="12"/>
      <c r="Q70" s="15"/>
      <c r="R70" s="12"/>
    </row>
    <row r="71" spans="3:18" x14ac:dyDescent="0.2">
      <c r="C71" s="15"/>
      <c r="D71" s="12"/>
      <c r="E71" s="15"/>
      <c r="F71" s="12"/>
      <c r="G71" s="15"/>
      <c r="H71" s="12"/>
      <c r="I71" s="15"/>
      <c r="J71" s="12"/>
      <c r="K71" s="15"/>
      <c r="L71" s="12"/>
      <c r="M71" s="15"/>
      <c r="N71" s="12"/>
      <c r="O71" s="15"/>
      <c r="P71" s="12"/>
      <c r="Q71" s="15"/>
      <c r="R71" s="12"/>
    </row>
    <row r="72" spans="3:18" x14ac:dyDescent="0.2">
      <c r="C72" s="15"/>
      <c r="D72" s="12"/>
      <c r="E72" s="15"/>
      <c r="F72" s="12"/>
      <c r="G72" s="15"/>
      <c r="H72" s="12"/>
      <c r="I72" s="15"/>
      <c r="J72" s="12"/>
      <c r="K72" s="15"/>
      <c r="L72" s="12"/>
      <c r="M72" s="15"/>
      <c r="N72" s="12"/>
      <c r="O72" s="15"/>
      <c r="P72" s="12"/>
      <c r="Q72" s="15"/>
      <c r="R72" s="12"/>
    </row>
    <row r="73" spans="3:18" x14ac:dyDescent="0.2">
      <c r="C73" s="15"/>
      <c r="D73" s="12"/>
      <c r="E73" s="15"/>
      <c r="F73" s="12"/>
      <c r="G73" s="15"/>
      <c r="H73" s="12"/>
      <c r="I73" s="15"/>
      <c r="J73" s="12"/>
      <c r="K73" s="15"/>
      <c r="L73" s="12"/>
      <c r="M73" s="15"/>
      <c r="N73" s="12"/>
      <c r="O73" s="15"/>
      <c r="P73" s="12"/>
      <c r="Q73" s="15"/>
      <c r="R73" s="12"/>
    </row>
    <row r="74" spans="3:18" x14ac:dyDescent="0.2">
      <c r="C74" s="15"/>
      <c r="D74" s="12"/>
      <c r="E74" s="15"/>
      <c r="F74" s="12"/>
      <c r="G74" s="15"/>
      <c r="H74" s="12"/>
      <c r="I74" s="15"/>
      <c r="J74" s="12"/>
      <c r="K74" s="15"/>
      <c r="L74" s="12"/>
      <c r="M74" s="15"/>
      <c r="N74" s="12"/>
      <c r="O74" s="15"/>
      <c r="P74" s="12"/>
      <c r="Q74" s="15"/>
      <c r="R74" s="12"/>
    </row>
    <row r="75" spans="3:18" x14ac:dyDescent="0.2">
      <c r="C75" s="15"/>
      <c r="D75" s="12"/>
      <c r="E75" s="15"/>
      <c r="F75" s="12"/>
      <c r="G75" s="15"/>
      <c r="H75" s="12"/>
      <c r="I75" s="15"/>
      <c r="J75" s="12"/>
      <c r="K75" s="15"/>
      <c r="L75" s="12"/>
      <c r="M75" s="15"/>
      <c r="N75" s="12"/>
      <c r="O75" s="15"/>
      <c r="P75" s="12"/>
      <c r="Q75" s="15"/>
      <c r="R75" s="12"/>
    </row>
    <row r="76" spans="3:18" x14ac:dyDescent="0.2">
      <c r="C76" s="15"/>
      <c r="D76" s="12"/>
      <c r="E76" s="15"/>
      <c r="F76" s="12"/>
      <c r="G76" s="15"/>
      <c r="H76" s="12"/>
      <c r="I76" s="15"/>
      <c r="J76" s="12"/>
      <c r="K76" s="15"/>
      <c r="L76" s="12"/>
      <c r="M76" s="15"/>
      <c r="N76" s="12"/>
      <c r="O76" s="15"/>
      <c r="P76" s="12"/>
      <c r="Q76" s="15"/>
      <c r="R76" s="12"/>
    </row>
    <row r="77" spans="3:18" x14ac:dyDescent="0.2">
      <c r="C77" s="15"/>
      <c r="D77" s="12"/>
      <c r="E77" s="15"/>
      <c r="F77" s="12"/>
      <c r="G77" s="15"/>
      <c r="H77" s="12"/>
      <c r="I77" s="15"/>
      <c r="J77" s="12"/>
      <c r="K77" s="15"/>
      <c r="L77" s="12"/>
      <c r="M77" s="15"/>
      <c r="N77" s="12"/>
      <c r="O77" s="15"/>
      <c r="P77" s="12"/>
      <c r="Q77" s="15"/>
      <c r="R77" s="12"/>
    </row>
    <row r="78" spans="3:18" x14ac:dyDescent="0.2">
      <c r="C78" s="15"/>
      <c r="D78" s="12"/>
      <c r="E78" s="15"/>
      <c r="F78" s="12"/>
      <c r="G78" s="15"/>
      <c r="H78" s="12"/>
      <c r="I78" s="15"/>
      <c r="J78" s="12"/>
      <c r="K78" s="15"/>
      <c r="L78" s="12"/>
      <c r="M78" s="15"/>
      <c r="N78" s="12"/>
      <c r="O78" s="15"/>
      <c r="P78" s="12"/>
      <c r="Q78" s="15"/>
      <c r="R78" s="12"/>
    </row>
    <row r="79" spans="3:18" x14ac:dyDescent="0.2">
      <c r="C79" s="15"/>
      <c r="D79" s="12"/>
      <c r="E79" s="15"/>
      <c r="F79" s="12"/>
      <c r="G79" s="15"/>
      <c r="H79" s="12"/>
      <c r="I79" s="15"/>
      <c r="J79" s="12"/>
      <c r="K79" s="15"/>
      <c r="L79" s="12"/>
      <c r="M79" s="15"/>
      <c r="N79" s="12"/>
      <c r="O79" s="15"/>
      <c r="P79" s="12"/>
      <c r="Q79" s="15"/>
      <c r="R79" s="12"/>
    </row>
    <row r="80" spans="3:18" x14ac:dyDescent="0.2">
      <c r="C80" s="15"/>
      <c r="D80" s="12"/>
      <c r="E80" s="15"/>
      <c r="F80" s="12"/>
      <c r="G80" s="15"/>
      <c r="H80" s="12"/>
      <c r="I80" s="15"/>
      <c r="J80" s="12"/>
      <c r="K80" s="15"/>
      <c r="L80" s="12"/>
      <c r="M80" s="15"/>
      <c r="N80" s="12"/>
      <c r="O80" s="15"/>
      <c r="P80" s="12"/>
      <c r="Q80" s="15"/>
      <c r="R80" s="12"/>
    </row>
    <row r="81" spans="3:18" x14ac:dyDescent="0.2">
      <c r="C81" s="15"/>
      <c r="D81" s="12"/>
      <c r="E81" s="15"/>
      <c r="F81" s="12"/>
      <c r="G81" s="15"/>
      <c r="H81" s="12"/>
      <c r="I81" s="15"/>
      <c r="J81" s="12"/>
      <c r="K81" s="15"/>
      <c r="L81" s="12"/>
      <c r="M81" s="15"/>
      <c r="N81" s="12"/>
      <c r="O81" s="15"/>
      <c r="P81" s="12"/>
      <c r="Q81" s="15"/>
      <c r="R81" s="12"/>
    </row>
    <row r="82" spans="3:18" x14ac:dyDescent="0.2">
      <c r="C82" s="15"/>
      <c r="D82" s="12"/>
      <c r="E82" s="15"/>
      <c r="F82" s="12"/>
      <c r="G82" s="15"/>
      <c r="H82" s="12"/>
      <c r="I82" s="15"/>
      <c r="J82" s="12"/>
      <c r="K82" s="15"/>
      <c r="L82" s="12"/>
      <c r="M82" s="15"/>
      <c r="N82" s="12"/>
      <c r="O82" s="15"/>
      <c r="P82" s="12"/>
      <c r="Q82" s="15"/>
      <c r="R82" s="12"/>
    </row>
    <row r="83" spans="3:18" x14ac:dyDescent="0.2">
      <c r="C83" s="15"/>
      <c r="D83" s="12"/>
      <c r="E83" s="15"/>
      <c r="F83" s="12"/>
      <c r="G83" s="15"/>
      <c r="H83" s="12"/>
      <c r="I83" s="15"/>
      <c r="J83" s="12"/>
      <c r="K83" s="15"/>
      <c r="L83" s="12"/>
      <c r="M83" s="15"/>
      <c r="N83" s="12"/>
      <c r="O83" s="15"/>
      <c r="P83" s="12"/>
      <c r="Q83" s="15"/>
      <c r="R83" s="12"/>
    </row>
    <row r="84" spans="3:18" x14ac:dyDescent="0.2">
      <c r="C84" s="15"/>
      <c r="D84" s="12"/>
      <c r="E84" s="15"/>
      <c r="F84" s="12"/>
      <c r="G84" s="15"/>
      <c r="H84" s="12"/>
      <c r="I84" s="15"/>
      <c r="J84" s="12"/>
      <c r="K84" s="15"/>
      <c r="L84" s="12"/>
      <c r="M84" s="15"/>
      <c r="N84" s="12"/>
      <c r="O84" s="15"/>
      <c r="P84" s="12"/>
      <c r="Q84" s="15"/>
      <c r="R84" s="12"/>
    </row>
    <row r="85" spans="3:18" x14ac:dyDescent="0.2">
      <c r="C85" s="15"/>
      <c r="D85" s="12"/>
      <c r="E85" s="15"/>
      <c r="F85" s="12"/>
      <c r="G85" s="15"/>
      <c r="H85" s="12"/>
      <c r="I85" s="15"/>
      <c r="J85" s="12"/>
      <c r="K85" s="15"/>
      <c r="L85" s="12"/>
      <c r="M85" s="15"/>
      <c r="N85" s="12"/>
      <c r="O85" s="15"/>
      <c r="P85" s="12"/>
      <c r="Q85" s="15"/>
      <c r="R85" s="12"/>
    </row>
    <row r="86" spans="3:18" x14ac:dyDescent="0.2">
      <c r="C86" s="15"/>
      <c r="D86" s="12"/>
      <c r="E86" s="15"/>
      <c r="F86" s="12"/>
      <c r="G86" s="15"/>
      <c r="H86" s="12"/>
      <c r="I86" s="15"/>
      <c r="J86" s="12"/>
      <c r="K86" s="15"/>
      <c r="L86" s="12"/>
      <c r="M86" s="15"/>
      <c r="N86" s="12"/>
      <c r="O86" s="15"/>
      <c r="P86" s="12"/>
      <c r="Q86" s="15"/>
      <c r="R86" s="12"/>
    </row>
    <row r="87" spans="3:18" x14ac:dyDescent="0.2">
      <c r="C87" s="15"/>
      <c r="D87" s="12"/>
      <c r="E87" s="15"/>
      <c r="F87" s="12"/>
      <c r="G87" s="15"/>
      <c r="H87" s="12"/>
      <c r="I87" s="15"/>
      <c r="J87" s="12"/>
      <c r="K87" s="15"/>
      <c r="L87" s="12"/>
      <c r="M87" s="15"/>
      <c r="N87" s="12"/>
      <c r="O87" s="15"/>
      <c r="P87" s="12"/>
      <c r="Q87" s="15"/>
      <c r="R87" s="12"/>
    </row>
    <row r="88" spans="3:18" x14ac:dyDescent="0.2">
      <c r="C88" s="15"/>
      <c r="D88" s="12"/>
      <c r="E88" s="15"/>
      <c r="F88" s="12"/>
      <c r="G88" s="15"/>
      <c r="H88" s="12"/>
      <c r="I88" s="15"/>
      <c r="J88" s="12"/>
      <c r="K88" s="15"/>
      <c r="L88" s="12"/>
      <c r="M88" s="15"/>
      <c r="N88" s="12"/>
      <c r="O88" s="15"/>
      <c r="P88" s="12"/>
      <c r="Q88" s="15"/>
      <c r="R88" s="12"/>
    </row>
    <row r="89" spans="3:18" x14ac:dyDescent="0.2">
      <c r="C89" s="15"/>
      <c r="D89" s="12"/>
      <c r="E89" s="15"/>
      <c r="F89" s="12"/>
      <c r="G89" s="15"/>
      <c r="H89" s="12"/>
      <c r="I89" s="15"/>
      <c r="J89" s="12"/>
      <c r="K89" s="15"/>
      <c r="L89" s="12"/>
      <c r="M89" s="15"/>
      <c r="N89" s="12"/>
      <c r="O89" s="15"/>
      <c r="P89" s="12"/>
      <c r="Q89" s="15"/>
      <c r="R89" s="12"/>
    </row>
    <row r="90" spans="3:18" x14ac:dyDescent="0.2">
      <c r="C90" s="15"/>
      <c r="D90" s="12"/>
      <c r="E90" s="15"/>
      <c r="F90" s="12"/>
      <c r="G90" s="15"/>
      <c r="H90" s="12"/>
      <c r="I90" s="15"/>
      <c r="J90" s="12"/>
      <c r="K90" s="15"/>
      <c r="L90" s="12"/>
      <c r="M90" s="15"/>
      <c r="N90" s="12"/>
      <c r="O90" s="15"/>
      <c r="P90" s="12"/>
      <c r="Q90" s="15"/>
      <c r="R90" s="12"/>
    </row>
    <row r="91" spans="3:18" x14ac:dyDescent="0.2">
      <c r="C91" s="15"/>
      <c r="D91" s="12"/>
      <c r="E91" s="15"/>
      <c r="F91" s="12"/>
      <c r="G91" s="15"/>
      <c r="H91" s="12"/>
      <c r="I91" s="15"/>
      <c r="J91" s="12"/>
      <c r="K91" s="15"/>
      <c r="L91" s="12"/>
      <c r="M91" s="15"/>
      <c r="N91" s="12"/>
      <c r="O91" s="15"/>
      <c r="P91" s="12"/>
      <c r="Q91" s="15"/>
      <c r="R91" s="12"/>
    </row>
    <row r="92" spans="3:18" x14ac:dyDescent="0.2">
      <c r="C92" s="15"/>
      <c r="D92" s="12"/>
      <c r="E92" s="15"/>
      <c r="F92" s="12"/>
      <c r="G92" s="15"/>
      <c r="H92" s="12"/>
      <c r="I92" s="15"/>
      <c r="J92" s="12"/>
      <c r="K92" s="15"/>
      <c r="L92" s="12"/>
      <c r="M92" s="15"/>
      <c r="N92" s="12"/>
      <c r="O92" s="15"/>
      <c r="P92" s="12"/>
      <c r="Q92" s="15"/>
      <c r="R92" s="12"/>
    </row>
    <row r="93" spans="3:18" x14ac:dyDescent="0.2">
      <c r="C93" s="15"/>
      <c r="D93" s="12"/>
      <c r="E93" s="15"/>
      <c r="F93" s="12"/>
      <c r="G93" s="15"/>
      <c r="H93" s="12"/>
      <c r="I93" s="15"/>
      <c r="J93" s="12"/>
      <c r="K93" s="15"/>
      <c r="L93" s="12"/>
      <c r="M93" s="15"/>
      <c r="N93" s="12"/>
      <c r="O93" s="15"/>
      <c r="P93" s="12"/>
      <c r="Q93" s="15"/>
      <c r="R93" s="12"/>
    </row>
    <row r="94" spans="3:18" x14ac:dyDescent="0.2">
      <c r="C94" s="15"/>
      <c r="D94" s="12"/>
      <c r="E94" s="15"/>
      <c r="F94" s="12"/>
      <c r="G94" s="15"/>
      <c r="H94" s="12"/>
      <c r="I94" s="15"/>
      <c r="J94" s="12"/>
      <c r="K94" s="15"/>
      <c r="L94" s="12"/>
      <c r="M94" s="15"/>
      <c r="N94" s="12"/>
      <c r="O94" s="15"/>
      <c r="P94" s="12"/>
      <c r="Q94" s="15"/>
      <c r="R94" s="12"/>
    </row>
    <row r="95" spans="3:18" x14ac:dyDescent="0.2">
      <c r="C95" s="15"/>
      <c r="D95" s="12"/>
      <c r="E95" s="15"/>
      <c r="F95" s="12"/>
      <c r="G95" s="15"/>
      <c r="H95" s="12"/>
      <c r="I95" s="15"/>
      <c r="J95" s="12"/>
      <c r="K95" s="15"/>
      <c r="L95" s="12"/>
      <c r="M95" s="15"/>
      <c r="N95" s="12"/>
      <c r="O95" s="15"/>
      <c r="P95" s="12"/>
      <c r="Q95" s="15"/>
      <c r="R95" s="12"/>
    </row>
    <row r="96" spans="3:18" x14ac:dyDescent="0.2">
      <c r="C96" s="15"/>
      <c r="D96" s="12"/>
      <c r="E96" s="15"/>
      <c r="F96" s="12"/>
      <c r="G96" s="15"/>
      <c r="H96" s="12"/>
      <c r="I96" s="15"/>
      <c r="J96" s="12"/>
      <c r="K96" s="15"/>
      <c r="L96" s="12"/>
      <c r="M96" s="15"/>
      <c r="N96" s="12"/>
      <c r="O96" s="15"/>
      <c r="P96" s="12"/>
      <c r="Q96" s="15"/>
      <c r="R96" s="12"/>
    </row>
    <row r="97" spans="3:18" x14ac:dyDescent="0.2">
      <c r="C97" s="15"/>
      <c r="D97" s="12"/>
      <c r="E97" s="15"/>
      <c r="F97" s="12"/>
      <c r="G97" s="15"/>
      <c r="H97" s="12"/>
      <c r="I97" s="15"/>
      <c r="J97" s="12"/>
      <c r="K97" s="15"/>
      <c r="L97" s="12"/>
      <c r="M97" s="15"/>
      <c r="N97" s="12"/>
      <c r="O97" s="15"/>
      <c r="P97" s="12"/>
      <c r="Q97" s="15"/>
      <c r="R97" s="12"/>
    </row>
    <row r="98" spans="3:18" x14ac:dyDescent="0.2">
      <c r="C98" s="15"/>
      <c r="D98" s="12"/>
      <c r="E98" s="15"/>
      <c r="F98" s="12"/>
      <c r="G98" s="15"/>
      <c r="H98" s="12"/>
      <c r="I98" s="15"/>
      <c r="J98" s="12"/>
      <c r="K98" s="15"/>
      <c r="L98" s="12"/>
      <c r="M98" s="15"/>
      <c r="N98" s="12"/>
      <c r="O98" s="15"/>
      <c r="P98" s="12"/>
      <c r="Q98" s="15"/>
      <c r="R98" s="12"/>
    </row>
    <row r="99" spans="3:18" x14ac:dyDescent="0.2">
      <c r="C99" s="15"/>
      <c r="D99" s="12"/>
      <c r="E99" s="15"/>
      <c r="F99" s="12"/>
      <c r="G99" s="15"/>
      <c r="H99" s="12"/>
      <c r="I99" s="15"/>
      <c r="J99" s="12"/>
      <c r="K99" s="15"/>
      <c r="L99" s="12"/>
      <c r="M99" s="15"/>
      <c r="N99" s="12"/>
      <c r="O99" s="15"/>
      <c r="P99" s="12"/>
      <c r="Q99" s="15"/>
      <c r="R99" s="12"/>
    </row>
  </sheetData>
  <phoneticPr fontId="5" type="noConversion"/>
  <printOptions headings="1" gridLines="1"/>
  <pageMargins left="0.25" right="0.25" top="0.75" bottom="0.75" header="0.3" footer="0.3"/>
  <pageSetup scale="60" fitToHeight="0" orientation="landscape" r:id="rId1"/>
  <headerFooter alignWithMargins="0">
    <oddHeader>&amp;C&amp;F
&amp;A</oddHeader>
    <oddFooter>&amp;CPrepared by Election Data Services, Inc. 
 -- &amp;T &amp;D&amp;RPage &amp;P of 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T99"/>
  <sheetViews>
    <sheetView view="pageBreakPreview" zoomScaleNormal="100" zoomScaleSheetLayoutView="100" workbookViewId="0">
      <pane xSplit="2" ySplit="1" topLeftCell="C29" activePane="bottomRight" state="frozen"/>
      <selection activeCell="B2" sqref="B2"/>
      <selection pane="topRight" activeCell="B2" sqref="B2"/>
      <selection pane="bottomLeft" activeCell="B2" sqref="B2"/>
      <selection pane="bottomRight" activeCell="D42" sqref="D42"/>
    </sheetView>
  </sheetViews>
  <sheetFormatPr defaultColWidth="9.140625" defaultRowHeight="12.75" x14ac:dyDescent="0.2"/>
  <cols>
    <col min="1" max="1" width="12" style="4" bestFit="1" customWidth="1"/>
    <col min="3" max="3" width="9.140625" style="21" customWidth="1"/>
    <col min="4" max="4" width="10" style="5" customWidth="1"/>
    <col min="5" max="5" width="10.28515625" customWidth="1"/>
    <col min="6" max="6" width="11.5703125" customWidth="1"/>
    <col min="7" max="7" width="10.140625" customWidth="1"/>
    <col min="8" max="8" width="11.42578125" customWidth="1"/>
    <col min="9" max="9" width="10.28515625" customWidth="1"/>
    <col min="10" max="10" width="11.5703125" customWidth="1"/>
    <col min="11" max="11" width="10.28515625" customWidth="1"/>
    <col min="12" max="12" width="11.5703125" customWidth="1"/>
    <col min="13" max="13" width="9.5703125" customWidth="1"/>
    <col min="14" max="14" width="10.85546875" customWidth="1"/>
    <col min="15" max="15" width="10.28515625" customWidth="1"/>
    <col min="16" max="16" width="11.5703125" customWidth="1"/>
    <col min="17" max="17" width="9.85546875" style="37" customWidth="1"/>
    <col min="18" max="18" width="11" customWidth="1"/>
  </cols>
  <sheetData>
    <row r="1" spans="1:18" x14ac:dyDescent="0.2">
      <c r="A1" s="1" t="s">
        <v>0</v>
      </c>
      <c r="C1" s="20" t="s">
        <v>82</v>
      </c>
      <c r="D1" s="13" t="s">
        <v>6</v>
      </c>
      <c r="E1" s="10" t="s">
        <v>83</v>
      </c>
      <c r="F1" s="16" t="s">
        <v>84</v>
      </c>
      <c r="G1" s="9" t="s">
        <v>137</v>
      </c>
      <c r="H1" s="16" t="s">
        <v>138</v>
      </c>
      <c r="I1" s="10" t="s">
        <v>139</v>
      </c>
      <c r="J1" s="16" t="s">
        <v>140</v>
      </c>
      <c r="K1" s="9" t="s">
        <v>141</v>
      </c>
      <c r="L1" s="16" t="s">
        <v>142</v>
      </c>
      <c r="M1" s="10" t="s">
        <v>143</v>
      </c>
      <c r="N1" s="16" t="s">
        <v>144</v>
      </c>
      <c r="O1" s="9" t="s">
        <v>145</v>
      </c>
      <c r="P1" s="16" t="s">
        <v>146</v>
      </c>
      <c r="Q1" s="61" t="s">
        <v>232</v>
      </c>
      <c r="R1" s="60" t="s">
        <v>231</v>
      </c>
    </row>
    <row r="2" spans="1:18" x14ac:dyDescent="0.2">
      <c r="A2" s="63" t="s">
        <v>233</v>
      </c>
      <c r="C2" s="35">
        <v>193087</v>
      </c>
      <c r="D2" s="59">
        <v>0.96327044285736474</v>
      </c>
      <c r="E2" s="35">
        <v>91231</v>
      </c>
      <c r="F2" s="59">
        <v>0.47248649572472512</v>
      </c>
      <c r="G2" s="35">
        <v>84830</v>
      </c>
      <c r="H2" s="59">
        <v>0.4393356362675892</v>
      </c>
      <c r="I2" s="35">
        <v>1487</v>
      </c>
      <c r="J2" s="59">
        <v>7.7011916907922338E-3</v>
      </c>
      <c r="K2" s="35">
        <v>4103</v>
      </c>
      <c r="L2" s="59">
        <v>2.1249488572508766E-2</v>
      </c>
      <c r="M2" s="35">
        <v>114</v>
      </c>
      <c r="N2" s="59">
        <v>5.9040743291883971E-4</v>
      </c>
      <c r="O2" s="35">
        <v>4230</v>
      </c>
      <c r="P2" s="59">
        <v>2.190722316883063E-2</v>
      </c>
      <c r="Q2" s="37">
        <v>101856</v>
      </c>
      <c r="R2" s="59">
        <v>0.52751350427527488</v>
      </c>
    </row>
    <row r="3" spans="1:18" x14ac:dyDescent="0.2">
      <c r="A3" s="63" t="s">
        <v>234</v>
      </c>
      <c r="C3" s="35">
        <v>169357</v>
      </c>
      <c r="D3" s="59">
        <v>0.96644366633797241</v>
      </c>
      <c r="E3" s="35">
        <v>57917</v>
      </c>
      <c r="F3" s="59">
        <v>0.34198173089981521</v>
      </c>
      <c r="G3" s="35">
        <v>85055</v>
      </c>
      <c r="H3" s="59">
        <v>0.50222311448596746</v>
      </c>
      <c r="I3" s="35">
        <v>1510</v>
      </c>
      <c r="J3" s="59">
        <v>8.9160766900689085E-3</v>
      </c>
      <c r="K3" s="35">
        <v>10959</v>
      </c>
      <c r="L3" s="59">
        <v>6.4709459898321303E-2</v>
      </c>
      <c r="M3" s="35">
        <v>79</v>
      </c>
      <c r="N3" s="59">
        <v>4.6647023742744616E-4</v>
      </c>
      <c r="O3" s="35">
        <v>8154</v>
      </c>
      <c r="P3" s="59">
        <v>4.8146814126372103E-2</v>
      </c>
      <c r="Q3" s="37">
        <v>111440</v>
      </c>
      <c r="R3" s="59">
        <v>0.65801826910018479</v>
      </c>
    </row>
    <row r="4" spans="1:18" x14ac:dyDescent="0.2">
      <c r="A4" s="63" t="s">
        <v>235</v>
      </c>
      <c r="C4" s="35">
        <v>186758</v>
      </c>
      <c r="D4" s="59">
        <v>0.96663596740166424</v>
      </c>
      <c r="E4" s="35">
        <v>83287</v>
      </c>
      <c r="F4" s="59">
        <v>0.44596215423167951</v>
      </c>
      <c r="G4" s="35">
        <v>88770</v>
      </c>
      <c r="H4" s="59">
        <v>0.47532100365178465</v>
      </c>
      <c r="I4" s="35">
        <v>1213</v>
      </c>
      <c r="J4" s="59">
        <v>6.4950363572109362E-3</v>
      </c>
      <c r="K4" s="35">
        <v>2863</v>
      </c>
      <c r="L4" s="59">
        <v>1.5329999250366785E-2</v>
      </c>
      <c r="M4" s="35">
        <v>99</v>
      </c>
      <c r="N4" s="59">
        <v>5.3009777358935088E-4</v>
      </c>
      <c r="O4" s="35">
        <v>4295</v>
      </c>
      <c r="P4" s="59">
        <v>2.2997676137032953E-2</v>
      </c>
      <c r="Q4" s="37">
        <v>103471</v>
      </c>
      <c r="R4" s="59">
        <v>0.55403784576832049</v>
      </c>
    </row>
    <row r="5" spans="1:18" s="52" customFormat="1" x14ac:dyDescent="0.2">
      <c r="A5" s="63" t="s">
        <v>236</v>
      </c>
      <c r="B5"/>
      <c r="C5" s="35">
        <v>180199</v>
      </c>
      <c r="D5" s="59">
        <v>0.9481351172869994</v>
      </c>
      <c r="E5" s="35">
        <v>70413</v>
      </c>
      <c r="F5" s="59">
        <v>0.39075133602295242</v>
      </c>
      <c r="G5" s="35">
        <v>83582</v>
      </c>
      <c r="H5" s="59">
        <v>0.46383165278386673</v>
      </c>
      <c r="I5" s="35">
        <v>2036</v>
      </c>
      <c r="J5" s="59">
        <v>1.1298619859155711E-2</v>
      </c>
      <c r="K5" s="35">
        <v>1674</v>
      </c>
      <c r="L5" s="59">
        <v>9.2897296877341162E-3</v>
      </c>
      <c r="M5" s="35">
        <v>141</v>
      </c>
      <c r="N5" s="59">
        <v>7.8246827118907427E-4</v>
      </c>
      <c r="O5" s="35">
        <v>13007</v>
      </c>
      <c r="P5" s="59">
        <v>7.2181310662101344E-2</v>
      </c>
      <c r="Q5" s="37">
        <v>109786</v>
      </c>
      <c r="R5" s="59">
        <v>0.60924866397704758</v>
      </c>
    </row>
    <row r="6" spans="1:18" x14ac:dyDescent="0.2">
      <c r="A6" s="63" t="s">
        <v>237</v>
      </c>
      <c r="C6" s="35">
        <v>203828</v>
      </c>
      <c r="D6" s="59">
        <v>0.97177031614890996</v>
      </c>
      <c r="E6" s="35">
        <v>82542</v>
      </c>
      <c r="F6" s="59">
        <v>0.40495908314853701</v>
      </c>
      <c r="G6" s="35">
        <v>108956</v>
      </c>
      <c r="H6" s="59">
        <v>0.53454873717055562</v>
      </c>
      <c r="I6" s="35">
        <v>1636</v>
      </c>
      <c r="J6" s="59">
        <v>8.0263751790725507E-3</v>
      </c>
      <c r="K6" s="35">
        <v>2021</v>
      </c>
      <c r="L6" s="59">
        <v>9.9152226386953705E-3</v>
      </c>
      <c r="M6" s="35">
        <v>89</v>
      </c>
      <c r="N6" s="59">
        <v>4.3664265949722316E-4</v>
      </c>
      <c r="O6" s="35">
        <v>2830</v>
      </c>
      <c r="P6" s="59">
        <v>1.3884255352552152E-2</v>
      </c>
      <c r="Q6" s="37">
        <v>121286</v>
      </c>
      <c r="R6" s="59">
        <v>0.59504091685146299</v>
      </c>
    </row>
    <row r="7" spans="1:18" x14ac:dyDescent="0.2">
      <c r="A7" s="63" t="s">
        <v>238</v>
      </c>
      <c r="C7" s="35">
        <v>217734</v>
      </c>
      <c r="D7" s="59">
        <v>0.94745882590684039</v>
      </c>
      <c r="E7" s="35">
        <v>149152</v>
      </c>
      <c r="F7" s="59">
        <v>0.68501933551948713</v>
      </c>
      <c r="G7" s="35">
        <v>44602</v>
      </c>
      <c r="H7" s="59">
        <v>0.20484628032369773</v>
      </c>
      <c r="I7" s="35">
        <v>1475</v>
      </c>
      <c r="J7" s="59">
        <v>6.7743209604379656E-3</v>
      </c>
      <c r="K7" s="35">
        <v>6817</v>
      </c>
      <c r="L7" s="59">
        <v>3.1308844737156345E-2</v>
      </c>
      <c r="M7" s="35">
        <v>112</v>
      </c>
      <c r="N7" s="59">
        <v>5.1438911699596757E-4</v>
      </c>
      <c r="O7" s="35">
        <v>4136</v>
      </c>
      <c r="P7" s="59">
        <v>1.8995655249065373E-2</v>
      </c>
      <c r="Q7" s="37">
        <v>68582</v>
      </c>
      <c r="R7" s="59">
        <v>0.31498066448051293</v>
      </c>
    </row>
    <row r="8" spans="1:18" x14ac:dyDescent="0.2">
      <c r="A8" s="63" t="s">
        <v>239</v>
      </c>
      <c r="C8" s="35">
        <v>225553</v>
      </c>
      <c r="D8" s="59">
        <v>0.9578635620009488</v>
      </c>
      <c r="E8" s="35">
        <v>173458</v>
      </c>
      <c r="F8" s="59">
        <v>0.76903432896037738</v>
      </c>
      <c r="G8" s="35">
        <v>16515</v>
      </c>
      <c r="H8" s="59">
        <v>7.3220041409336162E-2</v>
      </c>
      <c r="I8" s="35">
        <v>784</v>
      </c>
      <c r="J8" s="59">
        <v>3.475901451100185E-3</v>
      </c>
      <c r="K8" s="35">
        <v>22805</v>
      </c>
      <c r="L8" s="59">
        <v>0.10110705687798434</v>
      </c>
      <c r="M8" s="35">
        <v>76</v>
      </c>
      <c r="N8" s="59">
        <v>3.3694963046379344E-4</v>
      </c>
      <c r="O8" s="35">
        <v>2411</v>
      </c>
      <c r="P8" s="59">
        <v>1.068928367168692E-2</v>
      </c>
      <c r="Q8" s="37">
        <v>52095</v>
      </c>
      <c r="R8" s="59">
        <v>0.23096567103962262</v>
      </c>
    </row>
    <row r="9" spans="1:18" x14ac:dyDescent="0.2">
      <c r="A9" s="63" t="s">
        <v>240</v>
      </c>
      <c r="C9" s="35">
        <v>227952</v>
      </c>
      <c r="D9" s="59">
        <v>0.95889485505720495</v>
      </c>
      <c r="E9" s="35">
        <v>196115</v>
      </c>
      <c r="F9" s="59">
        <v>0.86033463185231973</v>
      </c>
      <c r="G9" s="35">
        <v>14342</v>
      </c>
      <c r="H9" s="59">
        <v>6.2916754404436018E-2</v>
      </c>
      <c r="I9" s="35">
        <v>793</v>
      </c>
      <c r="J9" s="59">
        <v>3.4788025549238434E-3</v>
      </c>
      <c r="K9" s="35">
        <v>4627</v>
      </c>
      <c r="L9" s="59">
        <v>2.0298132940268127E-2</v>
      </c>
      <c r="M9" s="35">
        <v>68</v>
      </c>
      <c r="N9" s="59">
        <v>2.983084158068365E-4</v>
      </c>
      <c r="O9" s="35">
        <v>2637</v>
      </c>
      <c r="P9" s="59">
        <v>1.1568224889450411E-2</v>
      </c>
      <c r="Q9" s="37">
        <v>31837</v>
      </c>
      <c r="R9" s="59">
        <v>0.13966536814768021</v>
      </c>
    </row>
    <row r="10" spans="1:18" x14ac:dyDescent="0.2">
      <c r="A10" s="63" t="s">
        <v>241</v>
      </c>
      <c r="C10" s="35">
        <v>219325</v>
      </c>
      <c r="D10" s="59">
        <v>0.96002279721873918</v>
      </c>
      <c r="E10" s="35">
        <v>145894</v>
      </c>
      <c r="F10" s="59">
        <v>0.66519548615068957</v>
      </c>
      <c r="G10" s="35">
        <v>48522</v>
      </c>
      <c r="H10" s="59">
        <v>0.22123332953379687</v>
      </c>
      <c r="I10" s="35">
        <v>1175</v>
      </c>
      <c r="J10" s="59">
        <v>5.3573464037387436E-3</v>
      </c>
      <c r="K10" s="35">
        <v>12651</v>
      </c>
      <c r="L10" s="59">
        <v>5.7681522854211784E-2</v>
      </c>
      <c r="M10" s="35">
        <v>128</v>
      </c>
      <c r="N10" s="59">
        <v>5.836087997264334E-4</v>
      </c>
      <c r="O10" s="35">
        <v>2187</v>
      </c>
      <c r="P10" s="59">
        <v>9.9715034765758583E-3</v>
      </c>
      <c r="Q10" s="37">
        <v>73431</v>
      </c>
      <c r="R10" s="59">
        <v>0.33480451384931037</v>
      </c>
    </row>
    <row r="11" spans="1:18" x14ac:dyDescent="0.2">
      <c r="A11" s="63" t="s">
        <v>242</v>
      </c>
      <c r="C11" s="35">
        <v>232106</v>
      </c>
      <c r="D11" s="59">
        <v>0.9637708633124521</v>
      </c>
      <c r="E11" s="35">
        <v>190574</v>
      </c>
      <c r="F11" s="59">
        <v>0.82106451362739441</v>
      </c>
      <c r="G11" s="35">
        <v>17948</v>
      </c>
      <c r="H11" s="59">
        <v>7.7326738645274146E-2</v>
      </c>
      <c r="I11" s="35">
        <v>618</v>
      </c>
      <c r="J11" s="59">
        <v>2.6625765813895375E-3</v>
      </c>
      <c r="K11" s="35">
        <v>12527</v>
      </c>
      <c r="L11" s="59">
        <v>5.3971030477454267E-2</v>
      </c>
      <c r="M11" s="35">
        <v>88</v>
      </c>
      <c r="N11" s="59">
        <v>3.7913711838556523E-4</v>
      </c>
      <c r="O11" s="35">
        <v>1942</v>
      </c>
      <c r="P11" s="59">
        <v>8.366866862554178E-3</v>
      </c>
      <c r="Q11" s="37">
        <v>41532</v>
      </c>
      <c r="R11" s="59">
        <v>0.17893548637260562</v>
      </c>
    </row>
    <row r="12" spans="1:18" x14ac:dyDescent="0.2">
      <c r="A12" s="63" t="s">
        <v>243</v>
      </c>
      <c r="C12" s="35">
        <v>229870</v>
      </c>
      <c r="D12" s="59">
        <v>0.967416365771958</v>
      </c>
      <c r="E12" s="35">
        <v>121428</v>
      </c>
      <c r="F12" s="59">
        <v>0.52824640013920909</v>
      </c>
      <c r="G12" s="35">
        <v>79784</v>
      </c>
      <c r="H12" s="59">
        <v>0.3470831339452734</v>
      </c>
      <c r="I12" s="35">
        <v>1138</v>
      </c>
      <c r="J12" s="59">
        <v>4.9506242658894153E-3</v>
      </c>
      <c r="K12" s="35">
        <v>16943</v>
      </c>
      <c r="L12" s="59">
        <v>7.3706877800495937E-2</v>
      </c>
      <c r="M12" s="35">
        <v>110</v>
      </c>
      <c r="N12" s="59">
        <v>4.7853134380301912E-4</v>
      </c>
      <c r="O12" s="35">
        <v>2977</v>
      </c>
      <c r="P12" s="59">
        <v>1.2950798277287161E-2</v>
      </c>
      <c r="Q12" s="37">
        <v>108442</v>
      </c>
      <c r="R12" s="59">
        <v>0.47175359986079091</v>
      </c>
    </row>
    <row r="13" spans="1:18" x14ac:dyDescent="0.2">
      <c r="A13" s="63" t="s">
        <v>244</v>
      </c>
      <c r="C13" s="35">
        <v>211638</v>
      </c>
      <c r="D13" s="59">
        <v>0.95071300995095387</v>
      </c>
      <c r="E13" s="35">
        <v>151139</v>
      </c>
      <c r="F13" s="59">
        <v>0.71413923775503452</v>
      </c>
      <c r="G13" s="35">
        <v>30449</v>
      </c>
      <c r="H13" s="59">
        <v>0.14387302847314754</v>
      </c>
      <c r="I13" s="35">
        <v>1151</v>
      </c>
      <c r="J13" s="59">
        <v>5.4385318326576511E-3</v>
      </c>
      <c r="K13" s="35">
        <v>11205</v>
      </c>
      <c r="L13" s="59">
        <v>5.2944178266662888E-2</v>
      </c>
      <c r="M13" s="35">
        <v>114</v>
      </c>
      <c r="N13" s="59">
        <v>5.3865562895132253E-4</v>
      </c>
      <c r="O13" s="35">
        <v>7149</v>
      </c>
      <c r="P13" s="59">
        <v>3.3779377994500044E-2</v>
      </c>
      <c r="Q13" s="37">
        <v>60499</v>
      </c>
      <c r="R13" s="59">
        <v>0.28586076224496548</v>
      </c>
    </row>
    <row r="14" spans="1:18" x14ac:dyDescent="0.2">
      <c r="A14" s="63" t="s">
        <v>245</v>
      </c>
      <c r="C14" s="35">
        <v>229773</v>
      </c>
      <c r="D14" s="59">
        <v>0.95932507300683723</v>
      </c>
      <c r="E14" s="35">
        <v>178537</v>
      </c>
      <c r="F14" s="59">
        <v>0.77701470581835119</v>
      </c>
      <c r="G14" s="35">
        <v>8355</v>
      </c>
      <c r="H14" s="59">
        <v>3.6361974644540482E-2</v>
      </c>
      <c r="I14" s="35">
        <v>618</v>
      </c>
      <c r="J14" s="59">
        <v>2.6896110509067647E-3</v>
      </c>
      <c r="K14" s="35">
        <v>30089</v>
      </c>
      <c r="L14" s="59">
        <v>0.13095098205620329</v>
      </c>
      <c r="M14" s="35">
        <v>110</v>
      </c>
      <c r="N14" s="59">
        <v>4.7873335857563767E-4</v>
      </c>
      <c r="O14" s="35">
        <v>2718</v>
      </c>
      <c r="P14" s="59">
        <v>1.1829066078259847E-2</v>
      </c>
      <c r="Q14" s="37">
        <v>51236</v>
      </c>
      <c r="R14" s="59">
        <v>0.22298529418164884</v>
      </c>
    </row>
    <row r="15" spans="1:18" x14ac:dyDescent="0.2">
      <c r="A15" s="63" t="s">
        <v>246</v>
      </c>
      <c r="C15" s="35">
        <v>201692</v>
      </c>
      <c r="D15" s="59">
        <v>0.94976994625468536</v>
      </c>
      <c r="E15" s="35">
        <v>174527</v>
      </c>
      <c r="F15" s="59">
        <v>0.86531443983896239</v>
      </c>
      <c r="G15" s="35">
        <v>9976</v>
      </c>
      <c r="H15" s="59">
        <v>4.9461555242647205E-2</v>
      </c>
      <c r="I15" s="35">
        <v>821</v>
      </c>
      <c r="J15" s="59">
        <v>4.0705630367094386E-3</v>
      </c>
      <c r="K15" s="35">
        <v>3434</v>
      </c>
      <c r="L15" s="59">
        <v>1.702596037522559E-2</v>
      </c>
      <c r="M15" s="35">
        <v>90</v>
      </c>
      <c r="N15" s="59">
        <v>4.4622493703270333E-4</v>
      </c>
      <c r="O15" s="35">
        <v>2713</v>
      </c>
      <c r="P15" s="59">
        <v>1.3451202824108046E-2</v>
      </c>
      <c r="Q15" s="37">
        <v>27165</v>
      </c>
      <c r="R15" s="59">
        <v>0.13468556016103761</v>
      </c>
    </row>
    <row r="16" spans="1:18" x14ac:dyDescent="0.2">
      <c r="A16" s="63" t="s">
        <v>247</v>
      </c>
      <c r="C16" s="35">
        <v>226099</v>
      </c>
      <c r="D16" s="59">
        <v>0.95846509714770978</v>
      </c>
      <c r="E16" s="35">
        <v>176098</v>
      </c>
      <c r="F16" s="59">
        <v>0.77885351107258327</v>
      </c>
      <c r="G16" s="35">
        <v>15403</v>
      </c>
      <c r="H16" s="59">
        <v>6.8125024878482432E-2</v>
      </c>
      <c r="I16" s="35">
        <v>747</v>
      </c>
      <c r="J16" s="59">
        <v>3.3038624673262596E-3</v>
      </c>
      <c r="K16" s="35">
        <v>21804</v>
      </c>
      <c r="L16" s="59">
        <v>9.6435632178824324E-2</v>
      </c>
      <c r="M16" s="35">
        <v>102</v>
      </c>
      <c r="N16" s="59">
        <v>4.5112981481563384E-4</v>
      </c>
      <c r="O16" s="35">
        <v>2554</v>
      </c>
      <c r="P16" s="59">
        <v>1.1295936735677733E-2</v>
      </c>
      <c r="Q16" s="37">
        <v>50001</v>
      </c>
      <c r="R16" s="59">
        <v>0.22114648892741676</v>
      </c>
    </row>
    <row r="17" spans="1:18" x14ac:dyDescent="0.2">
      <c r="A17" s="63" t="s">
        <v>248</v>
      </c>
      <c r="C17" s="35">
        <v>195953</v>
      </c>
      <c r="D17" s="59">
        <v>0.95709685485805285</v>
      </c>
      <c r="E17" s="35">
        <v>171357</v>
      </c>
      <c r="F17" s="59">
        <v>0.87448010492311934</v>
      </c>
      <c r="G17" s="35">
        <v>11199</v>
      </c>
      <c r="H17" s="59">
        <v>5.7151459788826915E-2</v>
      </c>
      <c r="I17" s="35">
        <v>995</v>
      </c>
      <c r="J17" s="59">
        <v>5.0777482355462786E-3</v>
      </c>
      <c r="K17" s="35">
        <v>1581</v>
      </c>
      <c r="L17" s="59">
        <v>8.0682612667323291E-3</v>
      </c>
      <c r="M17" s="35">
        <v>72</v>
      </c>
      <c r="N17" s="59">
        <v>3.6743504820033375E-4</v>
      </c>
      <c r="O17" s="35">
        <v>2342</v>
      </c>
      <c r="P17" s="59">
        <v>1.1951845595627522E-2</v>
      </c>
      <c r="Q17" s="37">
        <v>24596</v>
      </c>
      <c r="R17" s="59">
        <v>0.12551989507688069</v>
      </c>
    </row>
    <row r="18" spans="1:18" x14ac:dyDescent="0.2">
      <c r="A18" s="63" t="s">
        <v>249</v>
      </c>
      <c r="C18" s="35">
        <v>200526</v>
      </c>
      <c r="D18" s="59">
        <v>0.94967734857325226</v>
      </c>
      <c r="E18" s="35">
        <v>179632</v>
      </c>
      <c r="F18" s="59">
        <v>0.89580403538693232</v>
      </c>
      <c r="G18" s="35">
        <v>5342</v>
      </c>
      <c r="H18" s="59">
        <v>2.6639936965779997E-2</v>
      </c>
      <c r="I18" s="35">
        <v>951</v>
      </c>
      <c r="J18" s="59">
        <v>4.7425271535860691E-3</v>
      </c>
      <c r="K18" s="35">
        <v>1212</v>
      </c>
      <c r="L18" s="59">
        <v>6.0441040064630027E-3</v>
      </c>
      <c r="M18" s="35">
        <v>49</v>
      </c>
      <c r="N18" s="59">
        <v>2.4435734019528639E-4</v>
      </c>
      <c r="O18" s="35">
        <v>3249</v>
      </c>
      <c r="P18" s="59">
        <v>1.6202387720295624E-2</v>
      </c>
      <c r="Q18" s="37">
        <v>20894</v>
      </c>
      <c r="R18" s="59">
        <v>0.10419596461306763</v>
      </c>
    </row>
    <row r="19" spans="1:18" x14ac:dyDescent="0.2">
      <c r="A19" s="63" t="s">
        <v>250</v>
      </c>
      <c r="C19" s="35">
        <v>243159</v>
      </c>
      <c r="D19" s="59">
        <v>0.94343618784416794</v>
      </c>
      <c r="E19" s="35">
        <v>163153</v>
      </c>
      <c r="F19" s="59">
        <v>0.67097249125058089</v>
      </c>
      <c r="G19" s="35">
        <v>32910</v>
      </c>
      <c r="H19" s="59">
        <v>0.13534354064624382</v>
      </c>
      <c r="I19" s="35">
        <v>1227</v>
      </c>
      <c r="J19" s="59">
        <v>5.0460809593722627E-3</v>
      </c>
      <c r="K19" s="35">
        <v>26426</v>
      </c>
      <c r="L19" s="59">
        <v>0.10867786098807776</v>
      </c>
      <c r="M19" s="35">
        <v>286</v>
      </c>
      <c r="N19" s="59">
        <v>1.1761851298944313E-3</v>
      </c>
      <c r="O19" s="35">
        <v>5403</v>
      </c>
      <c r="P19" s="59">
        <v>2.2220028869998642E-2</v>
      </c>
      <c r="Q19" s="37">
        <v>80006</v>
      </c>
      <c r="R19" s="59">
        <v>0.32902750874941911</v>
      </c>
    </row>
    <row r="20" spans="1:18" x14ac:dyDescent="0.2">
      <c r="A20" s="63" t="s">
        <v>251</v>
      </c>
      <c r="C20" s="35">
        <v>204186</v>
      </c>
      <c r="D20" s="59">
        <v>0.9570587601500592</v>
      </c>
      <c r="E20" s="35">
        <v>173537</v>
      </c>
      <c r="F20" s="59">
        <v>0.84989666284662024</v>
      </c>
      <c r="G20" s="35">
        <v>14079</v>
      </c>
      <c r="H20" s="59">
        <v>6.8951838030031437E-2</v>
      </c>
      <c r="I20" s="35">
        <v>1245</v>
      </c>
      <c r="J20" s="59">
        <v>6.0973817989480178E-3</v>
      </c>
      <c r="K20" s="35">
        <v>3055</v>
      </c>
      <c r="L20" s="59">
        <v>1.4961848510671642E-2</v>
      </c>
      <c r="M20" s="35">
        <v>73</v>
      </c>
      <c r="N20" s="59">
        <v>3.5751716572145003E-4</v>
      </c>
      <c r="O20" s="35">
        <v>3429</v>
      </c>
      <c r="P20" s="59">
        <v>1.6793511798066468E-2</v>
      </c>
      <c r="Q20" s="37">
        <v>30649</v>
      </c>
      <c r="R20" s="59">
        <v>0.15010333715337976</v>
      </c>
    </row>
    <row r="21" spans="1:18" x14ac:dyDescent="0.2">
      <c r="A21" s="63" t="s">
        <v>252</v>
      </c>
      <c r="C21" s="35">
        <v>204328</v>
      </c>
      <c r="D21" s="59">
        <v>0.95068713049606512</v>
      </c>
      <c r="E21" s="35">
        <v>159977</v>
      </c>
      <c r="F21" s="59">
        <v>0.78294213225793818</v>
      </c>
      <c r="G21" s="35">
        <v>22008</v>
      </c>
      <c r="H21" s="59">
        <v>0.10770917348576799</v>
      </c>
      <c r="I21" s="35">
        <v>1360</v>
      </c>
      <c r="J21" s="59">
        <v>6.6559649191496022E-3</v>
      </c>
      <c r="K21" s="35">
        <v>5849</v>
      </c>
      <c r="L21" s="59">
        <v>2.8625543244195608E-2</v>
      </c>
      <c r="M21" s="35">
        <v>101</v>
      </c>
      <c r="N21" s="59">
        <v>4.943032770839043E-4</v>
      </c>
      <c r="O21" s="35">
        <v>4957</v>
      </c>
      <c r="P21" s="59">
        <v>2.426001331192984E-2</v>
      </c>
      <c r="Q21" s="37">
        <v>44351</v>
      </c>
      <c r="R21" s="59">
        <v>0.21705786774206179</v>
      </c>
    </row>
    <row r="22" spans="1:18" x14ac:dyDescent="0.2">
      <c r="A22" s="63" t="s">
        <v>253</v>
      </c>
      <c r="C22" s="35">
        <v>207567</v>
      </c>
      <c r="D22" s="59">
        <v>0.95206367100743361</v>
      </c>
      <c r="E22" s="35">
        <v>168455</v>
      </c>
      <c r="F22" s="59">
        <v>0.81156927642640686</v>
      </c>
      <c r="G22" s="35">
        <v>18479</v>
      </c>
      <c r="H22" s="59">
        <v>8.9026675723983095E-2</v>
      </c>
      <c r="I22" s="35">
        <v>1542</v>
      </c>
      <c r="J22" s="59">
        <v>7.4289265634710716E-3</v>
      </c>
      <c r="K22" s="35">
        <v>3239</v>
      </c>
      <c r="L22" s="59">
        <v>1.5604599960494684E-2</v>
      </c>
      <c r="M22" s="35">
        <v>133</v>
      </c>
      <c r="N22" s="59">
        <v>6.4075696040314691E-4</v>
      </c>
      <c r="O22" s="35">
        <v>5769</v>
      </c>
      <c r="P22" s="59">
        <v>2.7793435372674848E-2</v>
      </c>
      <c r="Q22" s="37">
        <v>39112</v>
      </c>
      <c r="R22" s="59">
        <v>0.18843072357359311</v>
      </c>
    </row>
    <row r="23" spans="1:18" x14ac:dyDescent="0.2">
      <c r="A23" s="63" t="s">
        <v>254</v>
      </c>
      <c r="C23" s="35">
        <v>213082</v>
      </c>
      <c r="D23" s="59">
        <v>0.95590899278212149</v>
      </c>
      <c r="E23" s="35">
        <v>195041</v>
      </c>
      <c r="F23" s="59">
        <v>0.91533306426633876</v>
      </c>
      <c r="G23" s="35">
        <v>2161</v>
      </c>
      <c r="H23" s="59">
        <v>1.0141635614458284E-2</v>
      </c>
      <c r="I23" s="35">
        <v>775</v>
      </c>
      <c r="J23" s="59">
        <v>3.63709745543969E-3</v>
      </c>
      <c r="K23" s="35">
        <v>3823</v>
      </c>
      <c r="L23" s="59">
        <v>1.7941449770510882E-2</v>
      </c>
      <c r="M23" s="35">
        <v>160</v>
      </c>
      <c r="N23" s="59">
        <v>7.5088463596174242E-4</v>
      </c>
      <c r="O23" s="35">
        <v>1727</v>
      </c>
      <c r="P23" s="59">
        <v>8.1048610394120566E-3</v>
      </c>
      <c r="Q23" s="37">
        <v>18041</v>
      </c>
      <c r="R23" s="59">
        <v>8.4666935733661214E-2</v>
      </c>
    </row>
    <row r="24" spans="1:18" x14ac:dyDescent="0.2">
      <c r="A24" s="63" t="s">
        <v>255</v>
      </c>
      <c r="C24" s="35">
        <v>215527</v>
      </c>
      <c r="D24" s="59">
        <v>0.94302801969126837</v>
      </c>
      <c r="E24" s="35">
        <v>153853</v>
      </c>
      <c r="F24" s="59">
        <v>0.71384559707136463</v>
      </c>
      <c r="G24" s="35">
        <v>27335</v>
      </c>
      <c r="H24" s="59">
        <v>0.12682865719840206</v>
      </c>
      <c r="I24" s="35">
        <v>1645</v>
      </c>
      <c r="J24" s="59">
        <v>7.6324544024646565E-3</v>
      </c>
      <c r="K24" s="35">
        <v>13363</v>
      </c>
      <c r="L24" s="59">
        <v>6.2001512571510764E-2</v>
      </c>
      <c r="M24" s="35">
        <v>180</v>
      </c>
      <c r="N24" s="59">
        <v>8.3516218385631502E-4</v>
      </c>
      <c r="O24" s="35">
        <v>6872</v>
      </c>
      <c r="P24" s="59">
        <v>3.1884636263669983E-2</v>
      </c>
      <c r="Q24" s="37">
        <v>61674</v>
      </c>
      <c r="R24" s="59">
        <v>0.28615440292863537</v>
      </c>
    </row>
    <row r="25" spans="1:18" x14ac:dyDescent="0.2">
      <c r="A25" s="63" t="s">
        <v>256</v>
      </c>
      <c r="C25" s="35">
        <v>213683</v>
      </c>
      <c r="D25" s="59">
        <v>0.95454481638689082</v>
      </c>
      <c r="E25" s="35">
        <v>188401</v>
      </c>
      <c r="F25" s="59">
        <v>0.88168455141494639</v>
      </c>
      <c r="G25" s="35">
        <v>7674</v>
      </c>
      <c r="H25" s="59">
        <v>3.5913011329867142E-2</v>
      </c>
      <c r="I25" s="35">
        <v>994</v>
      </c>
      <c r="J25" s="59">
        <v>4.651750490212137E-3</v>
      </c>
      <c r="K25" s="35">
        <v>3849</v>
      </c>
      <c r="L25" s="59">
        <v>1.801266361853774E-2</v>
      </c>
      <c r="M25" s="35">
        <v>99</v>
      </c>
      <c r="N25" s="59">
        <v>4.6330311723440798E-4</v>
      </c>
      <c r="O25" s="35">
        <v>2953</v>
      </c>
      <c r="P25" s="59">
        <v>1.3819536416092997E-2</v>
      </c>
      <c r="Q25" s="37">
        <v>25282</v>
      </c>
      <c r="R25" s="59">
        <v>0.11831544858505356</v>
      </c>
    </row>
    <row r="26" spans="1:18" x14ac:dyDescent="0.2">
      <c r="A26" s="63" t="s">
        <v>257</v>
      </c>
      <c r="C26" s="35">
        <v>206658</v>
      </c>
      <c r="D26" s="59">
        <v>0.96170484568707715</v>
      </c>
      <c r="E26" s="35">
        <v>191241</v>
      </c>
      <c r="F26" s="59">
        <v>0.92539848445257378</v>
      </c>
      <c r="G26" s="35">
        <v>3518</v>
      </c>
      <c r="H26" s="59">
        <v>1.7023294525254286E-2</v>
      </c>
      <c r="I26" s="35">
        <v>908</v>
      </c>
      <c r="J26" s="59">
        <v>4.393732640401049E-3</v>
      </c>
      <c r="K26" s="35">
        <v>1033</v>
      </c>
      <c r="L26" s="59">
        <v>4.9985967153461271E-3</v>
      </c>
      <c r="M26" s="35">
        <v>61</v>
      </c>
      <c r="N26" s="59">
        <v>2.9517366857319824E-4</v>
      </c>
      <c r="O26" s="35">
        <v>1983</v>
      </c>
      <c r="P26" s="59">
        <v>9.5955636849287228E-3</v>
      </c>
      <c r="Q26" s="37">
        <v>15417</v>
      </c>
      <c r="R26" s="59">
        <v>7.4601515547426181E-2</v>
      </c>
    </row>
    <row r="27" spans="1:18" x14ac:dyDescent="0.2">
      <c r="A27" s="63" t="s">
        <v>258</v>
      </c>
      <c r="C27" s="35">
        <v>212280</v>
      </c>
      <c r="D27" s="59">
        <v>0.95076785377802908</v>
      </c>
      <c r="E27" s="35">
        <v>171587</v>
      </c>
      <c r="F27" s="59">
        <v>0.80830506877708685</v>
      </c>
      <c r="G27" s="35">
        <v>12785</v>
      </c>
      <c r="H27" s="59">
        <v>6.0227058601846621E-2</v>
      </c>
      <c r="I27" s="35">
        <v>1811</v>
      </c>
      <c r="J27" s="59">
        <v>8.5311852270586012E-3</v>
      </c>
      <c r="K27" s="35">
        <v>7089</v>
      </c>
      <c r="L27" s="59">
        <v>3.339457320520068E-2</v>
      </c>
      <c r="M27" s="35">
        <v>112</v>
      </c>
      <c r="N27" s="59">
        <v>5.2760504993404941E-4</v>
      </c>
      <c r="O27" s="35">
        <v>8445</v>
      </c>
      <c r="P27" s="59">
        <v>3.9782362916902202E-2</v>
      </c>
      <c r="Q27" s="37">
        <v>40693</v>
      </c>
      <c r="R27" s="59">
        <v>0.19169493122291315</v>
      </c>
    </row>
    <row r="28" spans="1:18" x14ac:dyDescent="0.2">
      <c r="A28" s="63" t="s">
        <v>259</v>
      </c>
      <c r="C28" s="35">
        <v>175918</v>
      </c>
      <c r="D28" s="59">
        <v>0.95572368944621933</v>
      </c>
      <c r="E28" s="35">
        <v>110852</v>
      </c>
      <c r="F28" s="59">
        <v>0.63013449448038295</v>
      </c>
      <c r="G28" s="35">
        <v>51829</v>
      </c>
      <c r="H28" s="59">
        <v>0.29462022078468375</v>
      </c>
      <c r="I28" s="35">
        <v>1495</v>
      </c>
      <c r="J28" s="59">
        <v>8.4982776066121722E-3</v>
      </c>
      <c r="K28" s="35">
        <v>1231</v>
      </c>
      <c r="L28" s="59">
        <v>6.9975784172171124E-3</v>
      </c>
      <c r="M28" s="35">
        <v>68</v>
      </c>
      <c r="N28" s="59">
        <v>3.8654373060175763E-4</v>
      </c>
      <c r="O28" s="35">
        <v>2654</v>
      </c>
      <c r="P28" s="59">
        <v>1.508657442672154E-2</v>
      </c>
      <c r="Q28" s="37">
        <v>65066</v>
      </c>
      <c r="R28" s="59">
        <v>0.36986550551961711</v>
      </c>
    </row>
    <row r="29" spans="1:18" x14ac:dyDescent="0.2">
      <c r="A29" s="63" t="s">
        <v>260</v>
      </c>
      <c r="C29" s="35">
        <v>214199</v>
      </c>
      <c r="D29" s="59">
        <v>0.94702589647944213</v>
      </c>
      <c r="E29" s="35">
        <v>177891</v>
      </c>
      <c r="F29" s="59">
        <v>0.83049407326831592</v>
      </c>
      <c r="G29" s="35">
        <v>8527</v>
      </c>
      <c r="H29" s="59">
        <v>3.9808775951334974E-2</v>
      </c>
      <c r="I29" s="35">
        <v>1423</v>
      </c>
      <c r="J29" s="59">
        <v>6.6433550109944494E-3</v>
      </c>
      <c r="K29" s="35">
        <v>4491</v>
      </c>
      <c r="L29" s="59">
        <v>2.0966484437368989E-2</v>
      </c>
      <c r="M29" s="35">
        <v>117</v>
      </c>
      <c r="N29" s="59">
        <v>5.4622103744648672E-4</v>
      </c>
      <c r="O29" s="35">
        <v>10403</v>
      </c>
      <c r="P29" s="59">
        <v>4.8566986773981205E-2</v>
      </c>
      <c r="Q29" s="37">
        <v>36308</v>
      </c>
      <c r="R29" s="59">
        <v>0.16950592673168408</v>
      </c>
    </row>
    <row r="30" spans="1:18" x14ac:dyDescent="0.2">
      <c r="A30" s="63" t="s">
        <v>261</v>
      </c>
      <c r="C30" s="35">
        <v>225476</v>
      </c>
      <c r="D30" s="59">
        <v>0.95053132040660637</v>
      </c>
      <c r="E30" s="35">
        <v>164512</v>
      </c>
      <c r="F30" s="59">
        <v>0.72962089091521931</v>
      </c>
      <c r="G30" s="35">
        <v>28328</v>
      </c>
      <c r="H30" s="59">
        <v>0.12563643137185332</v>
      </c>
      <c r="I30" s="35">
        <v>1862</v>
      </c>
      <c r="J30" s="59">
        <v>8.2580851177065408E-3</v>
      </c>
      <c r="K30" s="35">
        <v>6401</v>
      </c>
      <c r="L30" s="59">
        <v>2.8388830740300519E-2</v>
      </c>
      <c r="M30" s="35">
        <v>163</v>
      </c>
      <c r="N30" s="59">
        <v>7.2291507743617951E-4</v>
      </c>
      <c r="O30" s="35">
        <v>13056</v>
      </c>
      <c r="P30" s="59">
        <v>5.7904167184090548E-2</v>
      </c>
      <c r="Q30" s="37">
        <v>60964</v>
      </c>
      <c r="R30" s="59">
        <v>0.27037910908478063</v>
      </c>
    </row>
    <row r="31" spans="1:18" x14ac:dyDescent="0.2">
      <c r="A31" s="63" t="s">
        <v>262</v>
      </c>
      <c r="C31" s="35">
        <v>226068</v>
      </c>
      <c r="D31" s="59">
        <v>0.95078471964187772</v>
      </c>
      <c r="E31" s="35">
        <v>194461</v>
      </c>
      <c r="F31" s="59">
        <v>0.86018808500097321</v>
      </c>
      <c r="G31" s="35">
        <v>4081</v>
      </c>
      <c r="H31" s="59">
        <v>1.805209052143603E-2</v>
      </c>
      <c r="I31" s="35">
        <v>1295</v>
      </c>
      <c r="J31" s="59">
        <v>5.7283649167507123E-3</v>
      </c>
      <c r="K31" s="35">
        <v>6292</v>
      </c>
      <c r="L31" s="59">
        <v>2.7832333634127786E-2</v>
      </c>
      <c r="M31" s="35">
        <v>130</v>
      </c>
      <c r="N31" s="59">
        <v>5.7504821558115253E-4</v>
      </c>
      <c r="O31" s="35">
        <v>8683</v>
      </c>
      <c r="P31" s="59">
        <v>3.8408797353008832E-2</v>
      </c>
      <c r="Q31" s="37">
        <v>31607</v>
      </c>
      <c r="R31" s="59">
        <v>0.13981191499902684</v>
      </c>
    </row>
    <row r="32" spans="1:18" x14ac:dyDescent="0.2">
      <c r="A32" s="63" t="s">
        <v>263</v>
      </c>
      <c r="C32" s="35">
        <v>195335</v>
      </c>
      <c r="D32" s="59">
        <v>0.95451915939283793</v>
      </c>
      <c r="E32" s="35">
        <v>179640</v>
      </c>
      <c r="F32" s="59">
        <v>0.91965085622136333</v>
      </c>
      <c r="G32" s="35">
        <v>2427</v>
      </c>
      <c r="H32" s="59">
        <v>1.2424808662042132E-2</v>
      </c>
      <c r="I32" s="35">
        <v>893</v>
      </c>
      <c r="J32" s="59">
        <v>4.5716333478383287E-3</v>
      </c>
      <c r="K32" s="35">
        <v>928</v>
      </c>
      <c r="L32" s="59">
        <v>4.7508127063762258E-3</v>
      </c>
      <c r="M32" s="35">
        <v>46</v>
      </c>
      <c r="N32" s="59">
        <v>2.3549287122123531E-4</v>
      </c>
      <c r="O32" s="35">
        <v>2517</v>
      </c>
      <c r="P32" s="59">
        <v>1.2885555583996724E-2</v>
      </c>
      <c r="Q32" s="37">
        <v>15695</v>
      </c>
      <c r="R32" s="59">
        <v>8.0349143778636695E-2</v>
      </c>
    </row>
    <row r="33" spans="1:20" x14ac:dyDescent="0.2">
      <c r="A33" s="63" t="s">
        <v>264</v>
      </c>
      <c r="C33" s="35">
        <v>202924</v>
      </c>
      <c r="D33" s="59">
        <v>0.95393349234196045</v>
      </c>
      <c r="E33" s="35">
        <v>158764</v>
      </c>
      <c r="F33" s="59">
        <v>0.78238158128166213</v>
      </c>
      <c r="G33" s="35">
        <v>26448</v>
      </c>
      <c r="H33" s="59">
        <v>0.13033450947152628</v>
      </c>
      <c r="I33" s="35">
        <v>1079</v>
      </c>
      <c r="J33" s="59">
        <v>5.3172616348977943E-3</v>
      </c>
      <c r="K33" s="35">
        <v>2338</v>
      </c>
      <c r="L33" s="59">
        <v>1.1521554867832292E-2</v>
      </c>
      <c r="M33" s="35">
        <v>94</v>
      </c>
      <c r="N33" s="59">
        <v>4.6322761230805623E-4</v>
      </c>
      <c r="O33" s="35">
        <v>4853</v>
      </c>
      <c r="P33" s="59">
        <v>2.3915357473734009E-2</v>
      </c>
      <c r="Q33" s="37">
        <v>44160</v>
      </c>
      <c r="R33" s="59">
        <v>0.2176184187183379</v>
      </c>
    </row>
    <row r="34" spans="1:20" x14ac:dyDescent="0.2">
      <c r="A34" s="63" t="s">
        <v>265</v>
      </c>
      <c r="C34" s="35">
        <v>193451</v>
      </c>
      <c r="D34" s="59">
        <v>0.95958666535711901</v>
      </c>
      <c r="E34" s="35">
        <v>172198</v>
      </c>
      <c r="F34" s="59">
        <v>0.89013755421269469</v>
      </c>
      <c r="G34" s="35">
        <v>6789</v>
      </c>
      <c r="H34" s="59">
        <v>3.5094158210606304E-2</v>
      </c>
      <c r="I34" s="35">
        <v>2449</v>
      </c>
      <c r="J34" s="59">
        <v>1.2659536523460722E-2</v>
      </c>
      <c r="K34" s="35">
        <v>1680</v>
      </c>
      <c r="L34" s="59">
        <v>8.6843696853466778E-3</v>
      </c>
      <c r="M34" s="35">
        <v>92</v>
      </c>
      <c r="N34" s="59">
        <v>4.7557262562612757E-4</v>
      </c>
      <c r="O34" s="35">
        <v>2425</v>
      </c>
      <c r="P34" s="59">
        <v>1.2535474099384341E-2</v>
      </c>
      <c r="Q34" s="37">
        <v>21253</v>
      </c>
      <c r="R34" s="59">
        <v>0.10986244578730531</v>
      </c>
    </row>
    <row r="35" spans="1:20" x14ac:dyDescent="0.2">
      <c r="A35" s="63" t="s">
        <v>266</v>
      </c>
      <c r="C35" s="35">
        <v>195673</v>
      </c>
      <c r="D35" s="59">
        <v>0.94993688449607239</v>
      </c>
      <c r="E35" s="35">
        <v>160224</v>
      </c>
      <c r="F35" s="59">
        <v>0.81883550617612033</v>
      </c>
      <c r="G35" s="35">
        <v>18178</v>
      </c>
      <c r="H35" s="59">
        <v>9.2899889100693508E-2</v>
      </c>
      <c r="I35" s="35">
        <v>1822</v>
      </c>
      <c r="J35" s="59">
        <v>9.3114532919718104E-3</v>
      </c>
      <c r="K35" s="35">
        <v>1168</v>
      </c>
      <c r="L35" s="59">
        <v>5.9691423957316542E-3</v>
      </c>
      <c r="M35" s="35">
        <v>99</v>
      </c>
      <c r="N35" s="59">
        <v>5.0594614484369331E-4</v>
      </c>
      <c r="O35" s="35">
        <v>4386</v>
      </c>
      <c r="P35" s="59">
        <v>2.2414947386711504E-2</v>
      </c>
      <c r="Q35" s="37">
        <v>35449</v>
      </c>
      <c r="R35" s="59">
        <v>0.18116449382387964</v>
      </c>
    </row>
    <row r="36" spans="1:20" x14ac:dyDescent="0.2">
      <c r="A36" s="63" t="s">
        <v>267</v>
      </c>
      <c r="C36" s="35">
        <v>204742</v>
      </c>
      <c r="D36" s="59">
        <v>0.96206933604243383</v>
      </c>
      <c r="E36" s="35">
        <v>190367</v>
      </c>
      <c r="F36" s="59">
        <v>0.92978968653231875</v>
      </c>
      <c r="G36" s="35">
        <v>2027</v>
      </c>
      <c r="H36" s="59">
        <v>9.9002647234079956E-3</v>
      </c>
      <c r="I36" s="35">
        <v>2063</v>
      </c>
      <c r="J36" s="59">
        <v>1.0076095769309668E-2</v>
      </c>
      <c r="K36" s="35">
        <v>855</v>
      </c>
      <c r="L36" s="59">
        <v>4.175987340164695E-3</v>
      </c>
      <c r="M36" s="35">
        <v>68</v>
      </c>
      <c r="N36" s="59">
        <v>3.3212530892537926E-4</v>
      </c>
      <c r="O36" s="35">
        <v>1596</v>
      </c>
      <c r="P36" s="59">
        <v>7.7951763683074306E-3</v>
      </c>
      <c r="Q36" s="37">
        <v>14375</v>
      </c>
      <c r="R36" s="59">
        <v>7.0210313467681279E-2</v>
      </c>
    </row>
    <row r="37" spans="1:20" x14ac:dyDescent="0.2">
      <c r="A37" s="63" t="s">
        <v>268</v>
      </c>
      <c r="C37" s="35">
        <v>196947</v>
      </c>
      <c r="D37" s="59">
        <v>0.96266000497595805</v>
      </c>
      <c r="E37" s="35">
        <v>184048</v>
      </c>
      <c r="F37" s="59">
        <v>0.93450522221714472</v>
      </c>
      <c r="G37" s="35">
        <v>1235</v>
      </c>
      <c r="H37" s="59">
        <v>6.2707225801865475E-3</v>
      </c>
      <c r="I37" s="35">
        <v>1056</v>
      </c>
      <c r="J37" s="59">
        <v>5.3618486191716556E-3</v>
      </c>
      <c r="K37" s="35">
        <v>1901</v>
      </c>
      <c r="L37" s="59">
        <v>9.652343016141398E-3</v>
      </c>
      <c r="M37" s="35">
        <v>105</v>
      </c>
      <c r="N37" s="59">
        <v>5.3313835701990892E-4</v>
      </c>
      <c r="O37" s="35">
        <v>1248</v>
      </c>
      <c r="P37" s="59">
        <v>6.3367301862937743E-3</v>
      </c>
      <c r="Q37" s="37">
        <v>12899</v>
      </c>
      <c r="R37" s="59">
        <v>6.5494777782855285E-2</v>
      </c>
    </row>
    <row r="38" spans="1:20" x14ac:dyDescent="0.2">
      <c r="A38" s="63" t="s">
        <v>269</v>
      </c>
      <c r="C38" s="35">
        <v>209210</v>
      </c>
      <c r="D38" s="59">
        <v>0.95376894029922099</v>
      </c>
      <c r="E38" s="35">
        <v>184932</v>
      </c>
      <c r="F38" s="59">
        <v>0.88395392189665889</v>
      </c>
      <c r="G38" s="35">
        <v>3465</v>
      </c>
      <c r="H38" s="59">
        <v>1.6562305817121554E-2</v>
      </c>
      <c r="I38" s="35">
        <v>8165</v>
      </c>
      <c r="J38" s="59">
        <v>3.9027771139046888E-2</v>
      </c>
      <c r="K38" s="35">
        <v>1287</v>
      </c>
      <c r="L38" s="59">
        <v>6.1517135892165771E-3</v>
      </c>
      <c r="M38" s="35">
        <v>187</v>
      </c>
      <c r="N38" s="59">
        <v>8.9383872663830605E-4</v>
      </c>
      <c r="O38" s="35">
        <v>1502</v>
      </c>
      <c r="P38" s="59">
        <v>7.1793891305386931E-3</v>
      </c>
      <c r="Q38" s="37">
        <v>24278</v>
      </c>
      <c r="R38" s="59">
        <v>0.11604607810334114</v>
      </c>
    </row>
    <row r="39" spans="1:20" x14ac:dyDescent="0.2">
      <c r="A39" s="63" t="s">
        <v>270</v>
      </c>
      <c r="C39" s="35">
        <v>202739</v>
      </c>
      <c r="D39" s="59">
        <v>0.96158114620275326</v>
      </c>
      <c r="E39" s="35">
        <v>185491</v>
      </c>
      <c r="F39" s="59">
        <v>0.91492510074529321</v>
      </c>
      <c r="G39" s="35">
        <v>2520</v>
      </c>
      <c r="H39" s="59">
        <v>1.2429774241759109E-2</v>
      </c>
      <c r="I39" s="35">
        <v>4166</v>
      </c>
      <c r="J39" s="59">
        <v>2.0548587099670019E-2</v>
      </c>
      <c r="K39" s="35">
        <v>1605</v>
      </c>
      <c r="L39" s="59">
        <v>7.9165824039775269E-3</v>
      </c>
      <c r="M39" s="35">
        <v>92</v>
      </c>
      <c r="N39" s="59">
        <v>4.5378540882612623E-4</v>
      </c>
      <c r="O39" s="35">
        <v>1076</v>
      </c>
      <c r="P39" s="59">
        <v>5.3073163032273021E-3</v>
      </c>
      <c r="Q39" s="37">
        <v>17248</v>
      </c>
      <c r="R39" s="59">
        <v>8.5074899254706793E-2</v>
      </c>
    </row>
    <row r="40" spans="1:20" x14ac:dyDescent="0.2">
      <c r="C40" s="15"/>
      <c r="D40" s="12"/>
      <c r="E40" s="15"/>
      <c r="F40" s="12"/>
      <c r="G40" s="15"/>
      <c r="H40" s="12"/>
      <c r="I40" s="15"/>
      <c r="J40" s="12"/>
      <c r="K40" s="15"/>
      <c r="L40" s="12"/>
      <c r="M40" s="15"/>
      <c r="N40" s="12"/>
      <c r="O40" s="15"/>
      <c r="P40" s="12"/>
    </row>
    <row r="41" spans="1:20" x14ac:dyDescent="0.2">
      <c r="A41" s="72" t="s">
        <v>272</v>
      </c>
      <c r="B41" s="5"/>
      <c r="C41" s="15">
        <f>SUM(C2:C39)</f>
        <v>7914602</v>
      </c>
      <c r="D41" s="12">
        <f>F41+H41+J41+L41+N41+P41</f>
        <v>0.95590087789632383</v>
      </c>
      <c r="E41" s="15">
        <f>SUM(E2:E39)</f>
        <v>6021926</v>
      </c>
      <c r="F41" s="12">
        <f>E41/C41</f>
        <v>0.7608627698524828</v>
      </c>
      <c r="G41" s="15">
        <f>SUM(G2:G39)</f>
        <v>1050433</v>
      </c>
      <c r="H41" s="12">
        <f>G41/C41</f>
        <v>0.13272088729161619</v>
      </c>
      <c r="I41" s="15">
        <f>SUM(I2:I39)</f>
        <v>58423</v>
      </c>
      <c r="J41" s="12">
        <f>I41/C41</f>
        <v>7.3816725086112986E-3</v>
      </c>
      <c r="K41" s="15">
        <f>SUM(K2:K39)</f>
        <v>265218</v>
      </c>
      <c r="L41" s="12">
        <f>K41/C41</f>
        <v>3.3509960450317025E-2</v>
      </c>
      <c r="M41" s="15">
        <f>SUM(M2:M39)</f>
        <v>4107</v>
      </c>
      <c r="N41" s="12">
        <f>M41/C41</f>
        <v>5.1891428021270058E-4</v>
      </c>
      <c r="O41" s="15">
        <f>SUM(O2:O39)</f>
        <v>165468</v>
      </c>
      <c r="P41" s="12">
        <f>O41/C41</f>
        <v>2.0906673513083791E-2</v>
      </c>
      <c r="Q41" s="15">
        <f>SUM(Q2:Q39)</f>
        <v>1892676</v>
      </c>
      <c r="R41" s="59">
        <f t="shared" ref="R41" si="0">Q41/$C41</f>
        <v>0.2391372301475172</v>
      </c>
      <c r="S41" s="15"/>
      <c r="T41" s="12"/>
    </row>
    <row r="42" spans="1:20" x14ac:dyDescent="0.2">
      <c r="A42" s="72"/>
      <c r="B42" s="5"/>
      <c r="C42" s="15"/>
      <c r="D42" s="12"/>
      <c r="E42" s="15"/>
      <c r="F42" s="12"/>
      <c r="G42" s="15"/>
      <c r="H42" s="12"/>
      <c r="I42" s="15"/>
      <c r="J42" s="12"/>
      <c r="K42" s="15"/>
      <c r="L42" s="12"/>
      <c r="M42" s="15"/>
      <c r="N42" s="12"/>
      <c r="O42" s="15"/>
      <c r="P42" s="12"/>
      <c r="Q42" s="15"/>
      <c r="R42" s="12"/>
      <c r="S42" s="15"/>
      <c r="T42" s="12"/>
    </row>
    <row r="43" spans="1:20" x14ac:dyDescent="0.2">
      <c r="A43" s="72"/>
      <c r="B43" s="5"/>
      <c r="C43" s="15"/>
      <c r="D43" s="12"/>
      <c r="E43" s="15"/>
      <c r="F43" s="12"/>
      <c r="G43" s="15"/>
      <c r="H43" s="12"/>
      <c r="I43" s="15"/>
      <c r="J43" s="12"/>
      <c r="K43" s="15"/>
      <c r="L43" s="12"/>
      <c r="M43" s="15"/>
      <c r="N43" s="12"/>
      <c r="O43" s="15"/>
      <c r="P43" s="12"/>
      <c r="Q43" s="15"/>
      <c r="R43" s="12"/>
      <c r="S43" s="15"/>
      <c r="T43" s="12"/>
    </row>
    <row r="44" spans="1:20" x14ac:dyDescent="0.2">
      <c r="A44" s="72" t="s">
        <v>161</v>
      </c>
      <c r="B44" s="5"/>
      <c r="C44" s="15"/>
      <c r="D44" s="12"/>
      <c r="E44" s="15"/>
      <c r="F44" s="15">
        <f>COUNTIF(F$2:F$39,("&gt;90%"))</f>
        <v>6</v>
      </c>
      <c r="G44" s="15"/>
      <c r="H44" s="15">
        <f>COUNTIF(H$2:H$39,("&gt;90%"))</f>
        <v>0</v>
      </c>
      <c r="I44" s="15"/>
      <c r="J44" s="15">
        <f>COUNTIF(J$2:J$39,("&gt;90%"))</f>
        <v>0</v>
      </c>
      <c r="K44" s="15"/>
      <c r="L44" s="15">
        <f>COUNTIF(L$2:L$39,("&gt;90%"))</f>
        <v>0</v>
      </c>
      <c r="M44" s="15"/>
      <c r="N44" s="15">
        <f>COUNTIF(N$2:N$39,("&gt;90%"))</f>
        <v>0</v>
      </c>
      <c r="O44" s="15"/>
      <c r="P44" s="15">
        <f>COUNTIF(P$2:P$39,("&gt;90%"))</f>
        <v>0</v>
      </c>
      <c r="Q44" s="15"/>
      <c r="R44" s="15">
        <f>COUNTIF(R$2:R$39,("&gt;90%"))</f>
        <v>0</v>
      </c>
      <c r="S44" s="15"/>
      <c r="T44" s="15"/>
    </row>
    <row r="45" spans="1:20" x14ac:dyDescent="0.2">
      <c r="A45" s="72" t="s">
        <v>162</v>
      </c>
      <c r="B45" s="5"/>
      <c r="C45" s="15"/>
      <c r="D45" s="12"/>
      <c r="E45" s="15"/>
      <c r="F45" s="15">
        <f>COUNTIF(F$2:F$39,("&gt;80%"))-(F44)</f>
        <v>14</v>
      </c>
      <c r="G45" s="15"/>
      <c r="H45" s="15">
        <f>COUNTIF(H$2:H$39,("&gt;80%"))-(H44)</f>
        <v>0</v>
      </c>
      <c r="I45" s="15"/>
      <c r="J45" s="15">
        <f>COUNTIF(J$2:J$39,("&gt;80%"))-(J44)</f>
        <v>0</v>
      </c>
      <c r="K45" s="15"/>
      <c r="L45" s="15">
        <f>COUNTIF(L$2:L$39,("&gt;80%"))-(L44)</f>
        <v>0</v>
      </c>
      <c r="M45" s="15"/>
      <c r="N45" s="15">
        <f>COUNTIF(N$2:N$39,("&gt;80%"))-(N44)</f>
        <v>0</v>
      </c>
      <c r="O45" s="15"/>
      <c r="P45" s="15">
        <f>COUNTIF(P$2:P$39,("&gt;80%"))-(P44)</f>
        <v>0</v>
      </c>
      <c r="Q45" s="15"/>
      <c r="R45" s="15">
        <f>COUNTIF(R$2:R$39,("&gt;80%"))-(R44)</f>
        <v>0</v>
      </c>
      <c r="S45" s="15"/>
      <c r="T45" s="15"/>
    </row>
    <row r="46" spans="1:20" x14ac:dyDescent="0.2">
      <c r="A46" s="72" t="s">
        <v>163</v>
      </c>
      <c r="B46" s="5"/>
      <c r="C46" s="15"/>
      <c r="D46" s="12"/>
      <c r="E46" s="15"/>
      <c r="F46" s="15">
        <f>COUNTIF(F$2:F$39,("&gt;70%"))-(SUM(F44:F$45))</f>
        <v>8</v>
      </c>
      <c r="G46" s="15"/>
      <c r="H46" s="15">
        <f>COUNTIF(H$2:H$39,("&gt;70%"))-(SUM(H44:H$45))</f>
        <v>0</v>
      </c>
      <c r="I46" s="15"/>
      <c r="J46" s="15">
        <f>COUNTIF(J$2:J$39,("&gt;70%"))-(SUM(J44:J$45))</f>
        <v>0</v>
      </c>
      <c r="K46" s="15"/>
      <c r="L46" s="15">
        <f>COUNTIF(L$2:L$39,("&gt;70%"))-(SUM(L44:L$45))</f>
        <v>0</v>
      </c>
      <c r="M46" s="15"/>
      <c r="N46" s="15">
        <f>COUNTIF(N$2:N$39,("&gt;70%"))-(SUM(N44:N$45))</f>
        <v>0</v>
      </c>
      <c r="O46" s="15"/>
      <c r="P46" s="15">
        <f>COUNTIF(P$2:P$39,("&gt;70%"))-(SUM(P44:P$45))</f>
        <v>0</v>
      </c>
      <c r="Q46" s="15"/>
      <c r="R46" s="15">
        <f>COUNTIF(R$2:R$39,("&gt;70%"))-(SUM(R44:R$45))</f>
        <v>0</v>
      </c>
      <c r="S46" s="15"/>
      <c r="T46" s="15"/>
    </row>
    <row r="47" spans="1:20" x14ac:dyDescent="0.2">
      <c r="A47" s="72" t="s">
        <v>164</v>
      </c>
      <c r="B47" s="5"/>
      <c r="C47" s="15"/>
      <c r="D47" s="12"/>
      <c r="E47" s="15"/>
      <c r="F47" s="15">
        <f>COUNTIF(F$2:F$39,("&gt;65%"))-(SUM(F$44:F46))</f>
        <v>3</v>
      </c>
      <c r="G47" s="15"/>
      <c r="H47" s="15">
        <f>COUNTIF(H$2:H$39,("&gt;65%"))-(SUM(H$44:H46))</f>
        <v>0</v>
      </c>
      <c r="I47" s="15"/>
      <c r="J47" s="15">
        <f>COUNTIF(J$2:J$39,("&gt;65%"))-(SUM(J$44:J46))</f>
        <v>0</v>
      </c>
      <c r="K47" s="15"/>
      <c r="L47" s="15">
        <f>COUNTIF(L$2:L$39,("&gt;65%"))-(SUM(L$44:L46))</f>
        <v>0</v>
      </c>
      <c r="M47" s="15"/>
      <c r="N47" s="15">
        <f>COUNTIF(N$2:N$39,("&gt;65%"))-(SUM(N$44:N46))</f>
        <v>0</v>
      </c>
      <c r="O47" s="15"/>
      <c r="P47" s="15">
        <f>COUNTIF(P$2:P$39,("&gt;65%"))-(SUM(P$44:P46))</f>
        <v>0</v>
      </c>
      <c r="Q47" s="15"/>
      <c r="R47" s="15">
        <f>COUNTIF(R$2:R$39,("&gt;65%"))-(SUM(R$44:R46))</f>
        <v>1</v>
      </c>
      <c r="S47" s="15"/>
      <c r="T47" s="15"/>
    </row>
    <row r="48" spans="1:20" x14ac:dyDescent="0.2">
      <c r="A48" s="72" t="s">
        <v>165</v>
      </c>
      <c r="B48" s="5"/>
      <c r="C48" s="15"/>
      <c r="D48" s="12"/>
      <c r="E48" s="15"/>
      <c r="F48" s="15">
        <f>COUNTIF(F$2:F$39,("&gt;60%"))-(SUM(F$44:F47))</f>
        <v>1</v>
      </c>
      <c r="G48" s="15"/>
      <c r="H48" s="15">
        <f>COUNTIF(H$2:H$39,("&gt;60%"))-(SUM(H$44:H47))</f>
        <v>0</v>
      </c>
      <c r="I48" s="15"/>
      <c r="J48" s="15">
        <f>COUNTIF(J$2:J$39,("&gt;60%"))-(SUM(J$44:J47))</f>
        <v>0</v>
      </c>
      <c r="K48" s="15"/>
      <c r="L48" s="15">
        <f>COUNTIF(L$2:L$39,("&gt;60%"))-(SUM(L$44:L47))</f>
        <v>0</v>
      </c>
      <c r="M48" s="15"/>
      <c r="N48" s="15">
        <f>COUNTIF(N$2:N$39,("&gt;60%"))-(SUM(N$44:N47))</f>
        <v>0</v>
      </c>
      <c r="O48" s="15"/>
      <c r="P48" s="15">
        <f>COUNTIF(P$2:P$39,("&gt;60%"))-(SUM(P$44:P47))</f>
        <v>0</v>
      </c>
      <c r="Q48" s="15"/>
      <c r="R48" s="15">
        <f>COUNTIF(R$2:R$39,("&gt;60%"))-(SUM(R$44:R47))</f>
        <v>1</v>
      </c>
      <c r="S48" s="15"/>
      <c r="T48" s="15"/>
    </row>
    <row r="49" spans="1:20" x14ac:dyDescent="0.2">
      <c r="A49" s="72" t="s">
        <v>166</v>
      </c>
      <c r="B49" s="5"/>
      <c r="C49" s="15"/>
      <c r="D49" s="12"/>
      <c r="E49" s="15"/>
      <c r="F49" s="15">
        <f>COUNTIF(F$2:F$39,("&gt;55%"))-(SUM(F$44:F48))</f>
        <v>0</v>
      </c>
      <c r="G49" s="15"/>
      <c r="H49" s="15">
        <f>COUNTIF(H$2:H$39,("&gt;55%"))-(SUM(H$44:H48))</f>
        <v>0</v>
      </c>
      <c r="I49" s="15"/>
      <c r="J49" s="15">
        <f>COUNTIF(J$2:J$39,("&gt;55%"))-(SUM(J$44:J48))</f>
        <v>0</v>
      </c>
      <c r="K49" s="15"/>
      <c r="L49" s="15">
        <f>COUNTIF(L$2:L$39,("&gt;55%"))-(SUM(L$44:L48))</f>
        <v>0</v>
      </c>
      <c r="M49" s="15"/>
      <c r="N49" s="15">
        <f>COUNTIF(N$2:N$39,("&gt;55%"))-(SUM(N$44:N48))</f>
        <v>0</v>
      </c>
      <c r="O49" s="15"/>
      <c r="P49" s="15">
        <f>COUNTIF(P$2:P$39,("&gt;55%"))-(SUM(P$44:P48))</f>
        <v>0</v>
      </c>
      <c r="Q49" s="15"/>
      <c r="R49" s="15">
        <f>COUNTIF(R$2:R$39,("&gt;55%"))-(SUM(R$44:R48))</f>
        <v>2</v>
      </c>
      <c r="S49" s="15"/>
      <c r="T49" s="15"/>
    </row>
    <row r="50" spans="1:20" ht="13.5" thickBot="1" x14ac:dyDescent="0.25">
      <c r="A50" s="73" t="s">
        <v>167</v>
      </c>
      <c r="B50" s="31"/>
      <c r="C50" s="32"/>
      <c r="D50" s="33"/>
      <c r="E50" s="32"/>
      <c r="F50" s="32">
        <f>COUNTIF(F$2:F$39,("&gt;50%"))-(SUM(F$44:F49))</f>
        <v>1</v>
      </c>
      <c r="G50" s="32"/>
      <c r="H50" s="32">
        <f>COUNTIF(H$2:H$39,("&gt;50%"))-(SUM(H$44:H49))</f>
        <v>2</v>
      </c>
      <c r="I50" s="32"/>
      <c r="J50" s="32">
        <f>COUNTIF(J$2:J$39,("&gt;50%"))-(SUM(J$44:J49))</f>
        <v>0</v>
      </c>
      <c r="K50" s="32"/>
      <c r="L50" s="32">
        <f>COUNTIF(L$2:L$39,("&gt;50%"))-(SUM(L$44:L49))</f>
        <v>0</v>
      </c>
      <c r="M50" s="32"/>
      <c r="N50" s="32">
        <f>COUNTIF(N$2:N$39,("&gt;50%"))-(SUM(N$44:N49))</f>
        <v>0</v>
      </c>
      <c r="O50" s="32"/>
      <c r="P50" s="32">
        <f>COUNTIF(P$2:P$39,("&gt;50%"))-(SUM(P$44:P49))</f>
        <v>0</v>
      </c>
      <c r="Q50" s="32"/>
      <c r="R50" s="32">
        <f>COUNTIF(R$2:R$39,("&gt;50%"))-(SUM(R$44:R49))</f>
        <v>1</v>
      </c>
      <c r="S50" s="32"/>
      <c r="T50" s="32"/>
    </row>
    <row r="51" spans="1:20" ht="13.5" thickTop="1" x14ac:dyDescent="0.2">
      <c r="A51" s="72" t="s">
        <v>168</v>
      </c>
      <c r="B51" s="5"/>
      <c r="C51" s="15"/>
      <c r="D51" s="12"/>
      <c r="E51" s="15"/>
      <c r="F51" s="15">
        <f>COUNTIF(F$2:F$39,("&gt;45%"))-(SUM(F$44:F50))</f>
        <v>1</v>
      </c>
      <c r="G51" s="15"/>
      <c r="H51" s="15">
        <f>COUNTIF(H$2:H$39,("&gt;45%"))-(SUM(H$44:H50))</f>
        <v>2</v>
      </c>
      <c r="I51" s="15"/>
      <c r="J51" s="15">
        <f>COUNTIF(J$2:J$39,("&gt;45%"))-(SUM(J$44:J50))</f>
        <v>0</v>
      </c>
      <c r="K51" s="15"/>
      <c r="L51" s="15">
        <f>COUNTIF(L$2:L$39,("&gt;45%"))-(SUM(L$44:L50))</f>
        <v>0</v>
      </c>
      <c r="M51" s="15"/>
      <c r="N51" s="15">
        <f>COUNTIF(N$2:N$39,("&gt;45%"))-(SUM(N$44:N50))</f>
        <v>0</v>
      </c>
      <c r="O51" s="15"/>
      <c r="P51" s="15">
        <f>COUNTIF(P$2:P$39,("&gt;45%"))-(SUM(P$44:P50))</f>
        <v>0</v>
      </c>
      <c r="Q51" s="15"/>
      <c r="R51" s="15">
        <f>COUNTIF(R$2:R$39,("&gt;45%"))-(SUM(R$44:R50))</f>
        <v>1</v>
      </c>
      <c r="S51" s="15"/>
      <c r="T51" s="15"/>
    </row>
    <row r="52" spans="1:20" x14ac:dyDescent="0.2">
      <c r="A52" s="72" t="s">
        <v>273</v>
      </c>
      <c r="B52" s="5"/>
      <c r="C52" s="15"/>
      <c r="D52" s="12"/>
      <c r="E52" s="15"/>
      <c r="F52" s="15">
        <f>COUNTIF(F$2:F$39,("&gt;40%"))-(SUM(F$44:F51))</f>
        <v>2</v>
      </c>
      <c r="G52" s="15"/>
      <c r="H52" s="15">
        <f>COUNTIF(H$2:H$39,("&gt;40%"))-(SUM(H$44:H51))</f>
        <v>1</v>
      </c>
      <c r="I52" s="15"/>
      <c r="J52" s="15">
        <f>COUNTIF(J$2:J$39,("&gt;40%"))-(SUM(J$44:J51))</f>
        <v>0</v>
      </c>
      <c r="K52" s="15"/>
      <c r="L52" s="15">
        <f>COUNTIF(L$2:L$39,("&gt;40%"))-(SUM(L$44:L51))</f>
        <v>0</v>
      </c>
      <c r="M52" s="15"/>
      <c r="N52" s="15">
        <f>COUNTIF(N$2:N$39,("&gt;40%"))-(SUM(N$44:N51))</f>
        <v>0</v>
      </c>
      <c r="O52" s="15"/>
      <c r="P52" s="15">
        <f>COUNTIF(P$2:P$39,("&gt;40%"))-(SUM(P$44:P51))</f>
        <v>0</v>
      </c>
      <c r="Q52" s="15"/>
      <c r="R52" s="15">
        <f>COUNTIF(R$2:R$39,("&gt;40%"))-(SUM(R$44:R51))</f>
        <v>0</v>
      </c>
      <c r="S52" s="15"/>
      <c r="T52" s="15"/>
    </row>
    <row r="53" spans="1:20" x14ac:dyDescent="0.2">
      <c r="A53" s="72" t="s">
        <v>169</v>
      </c>
      <c r="B53" s="5"/>
      <c r="C53" s="15"/>
      <c r="D53" s="12"/>
      <c r="E53" s="15"/>
      <c r="F53" s="15">
        <f>COUNTIF(F$2:F$39,("&gt;35%"))-(SUM(F$44:F52))</f>
        <v>1</v>
      </c>
      <c r="G53" s="15"/>
      <c r="H53" s="15">
        <f>COUNTIF(H$2:H$39,("&gt;35%"))-(SUM(H$44:H52))</f>
        <v>0</v>
      </c>
      <c r="I53" s="15"/>
      <c r="J53" s="15">
        <f>COUNTIF(J$2:J$39,("&gt;35%"))-(SUM(J$44:J52))</f>
        <v>0</v>
      </c>
      <c r="K53" s="15"/>
      <c r="L53" s="15">
        <f>COUNTIF(L$2:L$39,("&gt;35%"))-(SUM(L$44:L52))</f>
        <v>0</v>
      </c>
      <c r="M53" s="15"/>
      <c r="N53" s="15">
        <f>COUNTIF(N$2:N$39,("&gt;35%"))-(SUM(N$44:N52))</f>
        <v>0</v>
      </c>
      <c r="O53" s="15"/>
      <c r="P53" s="15">
        <f>COUNTIF(P$2:P$39,("&gt;35%"))-(SUM(P$44:P52))</f>
        <v>0</v>
      </c>
      <c r="Q53" s="15"/>
      <c r="R53" s="15">
        <f>COUNTIF(R$2:R$39,("&gt;35%"))-(SUM(R$44:R52))</f>
        <v>1</v>
      </c>
      <c r="S53" s="15"/>
      <c r="T53" s="15"/>
    </row>
    <row r="54" spans="1:20" x14ac:dyDescent="0.2">
      <c r="A54" s="72" t="s">
        <v>274</v>
      </c>
      <c r="B54" s="5"/>
      <c r="C54" s="15"/>
      <c r="D54" s="12"/>
      <c r="E54" s="15"/>
      <c r="F54" s="15">
        <f>COUNTIF(F$2:F$39,("&gt;30%"))-(SUM(F$44:F53))</f>
        <v>1</v>
      </c>
      <c r="G54" s="15"/>
      <c r="H54" s="15">
        <f>COUNTIF(H$2:H$39,("&gt;30%"))-(SUM(H$44:H53))</f>
        <v>1</v>
      </c>
      <c r="I54" s="15"/>
      <c r="J54" s="15">
        <f>COUNTIF(J$2:J$39,("&gt;30%"))-(SUM(J$44:J53))</f>
        <v>0</v>
      </c>
      <c r="K54" s="15"/>
      <c r="L54" s="15">
        <f>COUNTIF(L$2:L$39,("&gt;30%"))-(SUM(L$44:L53))</f>
        <v>0</v>
      </c>
      <c r="M54" s="15"/>
      <c r="N54" s="15">
        <f>COUNTIF(N$2:N$39,("&gt;30%"))-(SUM(N$44:N53))</f>
        <v>0</v>
      </c>
      <c r="O54" s="15"/>
      <c r="P54" s="15">
        <f>COUNTIF(P$2:P$39,("&gt;30%"))-(SUM(P$44:P53))</f>
        <v>0</v>
      </c>
      <c r="Q54" s="15"/>
      <c r="R54" s="15">
        <f>COUNTIF(R$2:R$39,("&gt;30%"))-(SUM(R$44:R53))</f>
        <v>3</v>
      </c>
      <c r="S54" s="15"/>
      <c r="T54" s="15"/>
    </row>
    <row r="55" spans="1:20" x14ac:dyDescent="0.2">
      <c r="A55" s="72" t="s">
        <v>170</v>
      </c>
      <c r="B55" s="5"/>
      <c r="C55" s="15"/>
      <c r="D55" s="12"/>
      <c r="E55" s="15"/>
      <c r="F55" s="15">
        <f>COUNTIF(F$2:F$39,("&gt;20%"))-(SUM(F$44:F54))</f>
        <v>0</v>
      </c>
      <c r="G55" s="15"/>
      <c r="H55" s="15">
        <f>COUNTIF(H$2:H$39,("&gt;20%"))-(SUM(H$44:H54))</f>
        <v>3</v>
      </c>
      <c r="I55" s="15"/>
      <c r="J55" s="15">
        <f>COUNTIF(J$2:J$39,("&gt;20%"))-(SUM(J$44:J54))</f>
        <v>0</v>
      </c>
      <c r="K55" s="15"/>
      <c r="L55" s="15">
        <f>COUNTIF(L$2:L$39,("&gt;20%"))-(SUM(L$44:L54))</f>
        <v>0</v>
      </c>
      <c r="M55" s="15"/>
      <c r="N55" s="15">
        <f>COUNTIF(N$2:N$39,("&gt;20%"))-(SUM(N$44:N54))</f>
        <v>0</v>
      </c>
      <c r="O55" s="15"/>
      <c r="P55" s="15">
        <f>COUNTIF(P$2:P$39,("&gt;20%"))-(SUM(P$44:P54))</f>
        <v>0</v>
      </c>
      <c r="Q55" s="15"/>
      <c r="R55" s="15">
        <f>COUNTIF(R$2:R$39,("&gt;20%"))-(SUM(R$44:R54))</f>
        <v>8</v>
      </c>
      <c r="S55" s="15"/>
      <c r="T55" s="15"/>
    </row>
    <row r="56" spans="1:20" x14ac:dyDescent="0.2">
      <c r="A56" s="72" t="s">
        <v>171</v>
      </c>
      <c r="B56" s="5"/>
      <c r="C56" s="15"/>
      <c r="D56" s="12"/>
      <c r="E56" s="15"/>
      <c r="F56" s="15">
        <f>COUNTIF(F$2:F$39,("&gt;10%"))-(SUM(F$44:F55))</f>
        <v>0</v>
      </c>
      <c r="G56" s="15"/>
      <c r="H56" s="15">
        <f>COUNTIF(H$2:H$39,("&gt;10%"))-(SUM(H$44:H55))</f>
        <v>6</v>
      </c>
      <c r="I56" s="15"/>
      <c r="J56" s="15">
        <f>COUNTIF(J$2:J$39,("&gt;10%"))-(SUM(J$44:J55))</f>
        <v>0</v>
      </c>
      <c r="K56" s="15"/>
      <c r="L56" s="15">
        <f>COUNTIF(L$2:L$39,("&gt;10%"))-(SUM(L$44:L55))</f>
        <v>3</v>
      </c>
      <c r="M56" s="15"/>
      <c r="N56" s="15">
        <f>COUNTIF(N$2:N$39,("&gt;10%"))-(SUM(N$44:N55))</f>
        <v>0</v>
      </c>
      <c r="O56" s="15"/>
      <c r="P56" s="15">
        <f>COUNTIF(P$2:P$39,("&gt;10%"))-(SUM(P$44:P55))</f>
        <v>0</v>
      </c>
      <c r="Q56" s="15"/>
      <c r="R56" s="15">
        <f>COUNTIF(R$2:R$39,("&gt;10%"))-(SUM(R$44:R55))</f>
        <v>14</v>
      </c>
      <c r="S56" s="15"/>
      <c r="T56" s="15"/>
    </row>
    <row r="57" spans="1:20" x14ac:dyDescent="0.2">
      <c r="A57" s="72" t="s">
        <v>172</v>
      </c>
      <c r="B57" s="5"/>
      <c r="C57" s="15"/>
      <c r="D57" s="12"/>
      <c r="E57" s="15"/>
      <c r="F57" s="15">
        <f>COUNTIF(F$2:F$39,("&lt;10%"))</f>
        <v>0</v>
      </c>
      <c r="G57" s="15"/>
      <c r="H57" s="15">
        <f>COUNTIF(H$2:H$39,("&lt;10%"))</f>
        <v>23</v>
      </c>
      <c r="I57" s="15"/>
      <c r="J57" s="15">
        <f>COUNTIF(J$2:J$39,("&lt;10%"))</f>
        <v>38</v>
      </c>
      <c r="K57" s="15"/>
      <c r="L57" s="15">
        <f>COUNTIF(L$2:L$39,("&lt;10%"))</f>
        <v>35</v>
      </c>
      <c r="M57" s="15"/>
      <c r="N57" s="15">
        <f>COUNTIF(N$2:N$39,("&lt;10%"))</f>
        <v>38</v>
      </c>
      <c r="O57" s="15"/>
      <c r="P57" s="15">
        <f>COUNTIF(P$2:P$39,("&lt;10%"))</f>
        <v>38</v>
      </c>
      <c r="Q57" s="15"/>
      <c r="R57" s="15">
        <f>COUNTIF(R$2:R$39,("&lt;10%"))</f>
        <v>6</v>
      </c>
      <c r="S57" s="15"/>
      <c r="T57" s="15"/>
    </row>
    <row r="58" spans="1:20" x14ac:dyDescent="0.2">
      <c r="B58" s="5"/>
      <c r="C58" s="15"/>
      <c r="D58" s="12"/>
      <c r="E58" s="15"/>
      <c r="F58" s="12"/>
      <c r="G58" s="15"/>
      <c r="H58" s="12"/>
      <c r="I58" s="15"/>
      <c r="J58" s="12"/>
      <c r="K58" s="15"/>
      <c r="L58" s="12"/>
      <c r="M58" s="15"/>
      <c r="N58" s="12"/>
      <c r="O58" s="15"/>
      <c r="P58" s="12"/>
      <c r="Q58" s="15"/>
      <c r="R58" s="12"/>
      <c r="S58" s="15"/>
      <c r="T58" s="12"/>
    </row>
    <row r="59" spans="1:20" x14ac:dyDescent="0.2">
      <c r="C59" s="15"/>
      <c r="D59" s="12"/>
      <c r="E59" s="15"/>
      <c r="F59" s="12"/>
      <c r="G59" s="15"/>
      <c r="H59" s="12"/>
      <c r="I59" s="15"/>
      <c r="J59" s="12"/>
      <c r="K59" s="15"/>
      <c r="L59" s="12"/>
      <c r="M59" s="15"/>
      <c r="N59" s="12"/>
      <c r="O59" s="15"/>
      <c r="P59" s="12"/>
    </row>
    <row r="60" spans="1:20" x14ac:dyDescent="0.2">
      <c r="C60" s="15"/>
      <c r="D60" s="12"/>
      <c r="E60" s="15"/>
      <c r="F60" s="12"/>
      <c r="G60" s="15"/>
      <c r="H60" s="12"/>
      <c r="I60" s="15"/>
      <c r="J60" s="12"/>
      <c r="K60" s="15"/>
      <c r="L60" s="12"/>
      <c r="M60" s="15"/>
      <c r="N60" s="12"/>
      <c r="O60" s="15"/>
      <c r="P60" s="12"/>
    </row>
    <row r="61" spans="1:20" x14ac:dyDescent="0.2">
      <c r="C61" s="15"/>
      <c r="D61" s="12"/>
      <c r="E61" s="15"/>
      <c r="F61" s="12"/>
      <c r="G61" s="15"/>
      <c r="H61" s="12"/>
      <c r="I61" s="15"/>
      <c r="J61" s="12"/>
      <c r="K61" s="15"/>
      <c r="L61" s="12"/>
      <c r="M61" s="15"/>
      <c r="N61" s="12"/>
      <c r="O61" s="15"/>
      <c r="P61" s="12"/>
    </row>
    <row r="62" spans="1:20" x14ac:dyDescent="0.2">
      <c r="C62" s="15"/>
      <c r="D62" s="12"/>
      <c r="E62" s="15"/>
      <c r="F62" s="12"/>
      <c r="G62" s="15"/>
      <c r="H62" s="12"/>
      <c r="I62" s="15"/>
      <c r="J62" s="12"/>
      <c r="K62" s="15"/>
      <c r="L62" s="12"/>
      <c r="M62" s="15"/>
      <c r="N62" s="12"/>
      <c r="O62" s="15"/>
      <c r="P62" s="12"/>
    </row>
    <row r="63" spans="1:20" x14ac:dyDescent="0.2">
      <c r="C63" s="15"/>
      <c r="D63" s="12"/>
      <c r="E63" s="15"/>
      <c r="F63" s="12"/>
      <c r="G63" s="15"/>
      <c r="H63" s="12"/>
      <c r="I63" s="15"/>
      <c r="J63" s="12"/>
      <c r="K63" s="15"/>
      <c r="L63" s="12"/>
      <c r="M63" s="15"/>
      <c r="N63" s="12"/>
      <c r="O63" s="15"/>
      <c r="P63" s="12"/>
    </row>
    <row r="64" spans="1:20" x14ac:dyDescent="0.2">
      <c r="C64" s="15"/>
      <c r="D64" s="12"/>
      <c r="E64" s="15"/>
      <c r="F64" s="12"/>
      <c r="G64" s="15"/>
      <c r="H64" s="12"/>
      <c r="I64" s="15"/>
      <c r="J64" s="12"/>
      <c r="K64" s="15"/>
      <c r="L64" s="12"/>
      <c r="M64" s="15"/>
      <c r="N64" s="12"/>
      <c r="O64" s="15"/>
      <c r="P64" s="12"/>
    </row>
    <row r="65" spans="3:16" x14ac:dyDescent="0.2">
      <c r="C65" s="15"/>
      <c r="D65" s="12"/>
      <c r="E65" s="15"/>
      <c r="F65" s="12"/>
      <c r="G65" s="15"/>
      <c r="H65" s="12"/>
      <c r="I65" s="15"/>
      <c r="J65" s="12"/>
      <c r="K65" s="15"/>
      <c r="L65" s="12"/>
      <c r="M65" s="15"/>
      <c r="N65" s="12"/>
      <c r="O65" s="15"/>
      <c r="P65" s="12"/>
    </row>
    <row r="66" spans="3:16" x14ac:dyDescent="0.2">
      <c r="C66" s="15"/>
      <c r="D66" s="12"/>
      <c r="E66" s="15"/>
      <c r="F66" s="12"/>
      <c r="G66" s="15"/>
      <c r="H66" s="12"/>
      <c r="I66" s="15"/>
      <c r="J66" s="12"/>
      <c r="K66" s="15"/>
      <c r="L66" s="12"/>
      <c r="M66" s="15"/>
      <c r="N66" s="12"/>
      <c r="O66" s="15"/>
      <c r="P66" s="12"/>
    </row>
    <row r="67" spans="3:16" x14ac:dyDescent="0.2">
      <c r="C67" s="15"/>
      <c r="D67" s="12"/>
      <c r="E67" s="15"/>
      <c r="F67" s="12"/>
      <c r="G67" s="15"/>
      <c r="H67" s="12"/>
      <c r="I67" s="15"/>
      <c r="J67" s="12"/>
      <c r="K67" s="15"/>
      <c r="L67" s="12"/>
      <c r="M67" s="15"/>
      <c r="N67" s="12"/>
      <c r="O67" s="15"/>
      <c r="P67" s="12"/>
    </row>
    <row r="68" spans="3:16" x14ac:dyDescent="0.2">
      <c r="C68" s="15"/>
      <c r="D68" s="12"/>
      <c r="E68" s="15"/>
      <c r="F68" s="12"/>
      <c r="G68" s="15"/>
      <c r="H68" s="12"/>
      <c r="I68" s="15"/>
      <c r="J68" s="12"/>
      <c r="K68" s="15"/>
      <c r="L68" s="12"/>
      <c r="M68" s="15"/>
      <c r="N68" s="12"/>
      <c r="O68" s="15"/>
      <c r="P68" s="12"/>
    </row>
    <row r="69" spans="3:16" x14ac:dyDescent="0.2">
      <c r="C69" s="15"/>
      <c r="D69" s="12"/>
      <c r="E69" s="15"/>
      <c r="F69" s="12"/>
      <c r="G69" s="15"/>
      <c r="H69" s="12"/>
      <c r="I69" s="15"/>
      <c r="J69" s="12"/>
      <c r="K69" s="15"/>
      <c r="L69" s="12"/>
      <c r="M69" s="15"/>
      <c r="N69" s="12"/>
      <c r="O69" s="15"/>
      <c r="P69" s="12"/>
    </row>
    <row r="70" spans="3:16" x14ac:dyDescent="0.2">
      <c r="C70" s="15"/>
      <c r="D70" s="12"/>
      <c r="E70" s="15"/>
      <c r="F70" s="12"/>
      <c r="G70" s="15"/>
      <c r="H70" s="12"/>
      <c r="I70" s="15"/>
      <c r="J70" s="12"/>
      <c r="K70" s="15"/>
      <c r="L70" s="12"/>
      <c r="M70" s="15"/>
      <c r="N70" s="12"/>
      <c r="O70" s="15"/>
      <c r="P70" s="12"/>
    </row>
    <row r="71" spans="3:16" x14ac:dyDescent="0.2">
      <c r="C71" s="15"/>
      <c r="D71" s="12"/>
      <c r="E71" s="15"/>
      <c r="F71" s="12"/>
      <c r="G71" s="15"/>
      <c r="H71" s="12"/>
      <c r="I71" s="15"/>
      <c r="J71" s="12"/>
      <c r="K71" s="15"/>
      <c r="L71" s="12"/>
      <c r="M71" s="15"/>
      <c r="N71" s="12"/>
      <c r="O71" s="15"/>
      <c r="P71" s="12"/>
    </row>
    <row r="72" spans="3:16" x14ac:dyDescent="0.2">
      <c r="C72" s="15"/>
      <c r="D72" s="12"/>
      <c r="E72" s="15"/>
      <c r="F72" s="12"/>
      <c r="G72" s="15"/>
      <c r="H72" s="12"/>
      <c r="I72" s="15"/>
      <c r="J72" s="12"/>
      <c r="K72" s="15"/>
      <c r="L72" s="12"/>
      <c r="M72" s="15"/>
      <c r="N72" s="12"/>
      <c r="O72" s="15"/>
      <c r="P72" s="12"/>
    </row>
    <row r="73" spans="3:16" x14ac:dyDescent="0.2">
      <c r="C73" s="15"/>
      <c r="D73" s="12"/>
      <c r="E73" s="15"/>
      <c r="F73" s="12"/>
      <c r="G73" s="15"/>
      <c r="H73" s="12"/>
      <c r="I73" s="15"/>
      <c r="J73" s="12"/>
      <c r="K73" s="15"/>
      <c r="L73" s="12"/>
      <c r="M73" s="15"/>
      <c r="N73" s="12"/>
      <c r="O73" s="15"/>
      <c r="P73" s="12"/>
    </row>
    <row r="74" spans="3:16" x14ac:dyDescent="0.2">
      <c r="C74" s="15"/>
      <c r="D74" s="12"/>
      <c r="E74" s="15"/>
      <c r="F74" s="12"/>
      <c r="G74" s="15"/>
      <c r="H74" s="12"/>
      <c r="I74" s="15"/>
      <c r="J74" s="12"/>
      <c r="K74" s="15"/>
      <c r="L74" s="12"/>
      <c r="M74" s="15"/>
      <c r="N74" s="12"/>
      <c r="O74" s="15"/>
      <c r="P74" s="12"/>
    </row>
    <row r="75" spans="3:16" x14ac:dyDescent="0.2">
      <c r="C75" s="15"/>
      <c r="D75" s="12"/>
      <c r="E75" s="15"/>
      <c r="F75" s="12"/>
      <c r="G75" s="15"/>
      <c r="H75" s="12"/>
      <c r="I75" s="15"/>
      <c r="J75" s="12"/>
      <c r="K75" s="15"/>
      <c r="L75" s="12"/>
      <c r="M75" s="15"/>
      <c r="N75" s="12"/>
      <c r="O75" s="15"/>
      <c r="P75" s="12"/>
    </row>
    <row r="76" spans="3:16" x14ac:dyDescent="0.2">
      <c r="C76" s="15"/>
      <c r="D76" s="12"/>
      <c r="E76" s="15"/>
      <c r="F76" s="12"/>
      <c r="G76" s="15"/>
      <c r="H76" s="12"/>
      <c r="I76" s="15"/>
      <c r="J76" s="12"/>
      <c r="K76" s="15"/>
      <c r="L76" s="12"/>
      <c r="M76" s="15"/>
      <c r="N76" s="12"/>
      <c r="O76" s="15"/>
      <c r="P76" s="12"/>
    </row>
    <row r="77" spans="3:16" x14ac:dyDescent="0.2">
      <c r="C77" s="15"/>
      <c r="D77" s="12"/>
      <c r="E77" s="15"/>
      <c r="F77" s="12"/>
      <c r="G77" s="15"/>
      <c r="H77" s="12"/>
      <c r="I77" s="15"/>
      <c r="J77" s="12"/>
      <c r="K77" s="15"/>
      <c r="L77" s="12"/>
      <c r="M77" s="15"/>
      <c r="N77" s="12"/>
      <c r="O77" s="15"/>
      <c r="P77" s="12"/>
    </row>
    <row r="78" spans="3:16" x14ac:dyDescent="0.2">
      <c r="C78" s="15"/>
      <c r="D78" s="12"/>
      <c r="E78" s="15"/>
      <c r="F78" s="12"/>
      <c r="G78" s="15"/>
      <c r="H78" s="12"/>
      <c r="I78" s="15"/>
      <c r="J78" s="12"/>
      <c r="K78" s="15"/>
      <c r="L78" s="12"/>
      <c r="M78" s="15"/>
      <c r="N78" s="12"/>
      <c r="O78" s="15"/>
      <c r="P78" s="12"/>
    </row>
    <row r="79" spans="3:16" x14ac:dyDescent="0.2">
      <c r="C79" s="15"/>
      <c r="D79" s="12"/>
      <c r="E79" s="15"/>
      <c r="F79" s="12"/>
      <c r="G79" s="15"/>
      <c r="H79" s="12"/>
      <c r="I79" s="15"/>
      <c r="J79" s="12"/>
      <c r="K79" s="15"/>
      <c r="L79" s="12"/>
      <c r="M79" s="15"/>
      <c r="N79" s="12"/>
      <c r="O79" s="15"/>
      <c r="P79" s="12"/>
    </row>
    <row r="80" spans="3:16" x14ac:dyDescent="0.2">
      <c r="C80" s="15"/>
      <c r="D80" s="12"/>
      <c r="E80" s="15"/>
      <c r="F80" s="12"/>
      <c r="G80" s="15"/>
      <c r="H80" s="12"/>
      <c r="I80" s="15"/>
      <c r="J80" s="12"/>
      <c r="K80" s="15"/>
      <c r="L80" s="12"/>
      <c r="M80" s="15"/>
      <c r="N80" s="12"/>
      <c r="O80" s="15"/>
      <c r="P80" s="12"/>
    </row>
    <row r="81" spans="3:16" x14ac:dyDescent="0.2">
      <c r="C81" s="15"/>
      <c r="D81" s="12"/>
      <c r="E81" s="15"/>
      <c r="F81" s="12"/>
      <c r="G81" s="15"/>
      <c r="H81" s="12"/>
      <c r="I81" s="15"/>
      <c r="J81" s="12"/>
      <c r="K81" s="15"/>
      <c r="L81" s="12"/>
      <c r="M81" s="15"/>
      <c r="N81" s="12"/>
      <c r="O81" s="15"/>
      <c r="P81" s="12"/>
    </row>
    <row r="82" spans="3:16" x14ac:dyDescent="0.2">
      <c r="C82" s="15"/>
      <c r="D82" s="12"/>
      <c r="E82" s="15"/>
      <c r="F82" s="12"/>
      <c r="G82" s="15"/>
      <c r="H82" s="12"/>
      <c r="I82" s="15"/>
      <c r="J82" s="12"/>
      <c r="K82" s="15"/>
      <c r="L82" s="12"/>
      <c r="M82" s="15"/>
      <c r="N82" s="12"/>
      <c r="O82" s="15"/>
      <c r="P82" s="12"/>
    </row>
    <row r="83" spans="3:16" x14ac:dyDescent="0.2">
      <c r="C83" s="15"/>
      <c r="D83" s="12"/>
      <c r="E83" s="15"/>
      <c r="F83" s="12"/>
      <c r="G83" s="15"/>
      <c r="H83" s="12"/>
      <c r="I83" s="15"/>
      <c r="J83" s="12"/>
      <c r="K83" s="15"/>
      <c r="L83" s="12"/>
      <c r="M83" s="15"/>
      <c r="N83" s="12"/>
      <c r="O83" s="15"/>
      <c r="P83" s="12"/>
    </row>
    <row r="84" spans="3:16" x14ac:dyDescent="0.2">
      <c r="C84" s="15"/>
      <c r="D84" s="12"/>
      <c r="E84" s="15"/>
      <c r="F84" s="12"/>
      <c r="G84" s="15"/>
      <c r="H84" s="12"/>
      <c r="I84" s="15"/>
      <c r="J84" s="12"/>
      <c r="K84" s="15"/>
      <c r="L84" s="12"/>
      <c r="M84" s="15"/>
      <c r="N84" s="12"/>
      <c r="O84" s="15"/>
      <c r="P84" s="12"/>
    </row>
    <row r="85" spans="3:16" x14ac:dyDescent="0.2">
      <c r="C85" s="15"/>
      <c r="D85" s="12"/>
      <c r="E85" s="15"/>
      <c r="F85" s="12"/>
      <c r="G85" s="15"/>
      <c r="H85" s="12"/>
      <c r="I85" s="15"/>
      <c r="J85" s="12"/>
      <c r="K85" s="15"/>
      <c r="L85" s="12"/>
      <c r="M85" s="15"/>
      <c r="N85" s="12"/>
      <c r="O85" s="15"/>
      <c r="P85" s="12"/>
    </row>
    <row r="86" spans="3:16" x14ac:dyDescent="0.2">
      <c r="C86" s="15"/>
      <c r="D86" s="12"/>
      <c r="E86" s="15"/>
      <c r="F86" s="12"/>
      <c r="G86" s="15"/>
      <c r="H86" s="12"/>
      <c r="I86" s="15"/>
      <c r="J86" s="12"/>
      <c r="K86" s="15"/>
      <c r="L86" s="12"/>
      <c r="M86" s="15"/>
      <c r="N86" s="12"/>
      <c r="O86" s="15"/>
      <c r="P86" s="12"/>
    </row>
    <row r="87" spans="3:16" x14ac:dyDescent="0.2">
      <c r="C87" s="15"/>
      <c r="D87" s="12"/>
      <c r="E87" s="15"/>
      <c r="F87" s="12"/>
      <c r="G87" s="15"/>
      <c r="H87" s="12"/>
      <c r="I87" s="15"/>
      <c r="J87" s="12"/>
      <c r="K87" s="15"/>
      <c r="L87" s="12"/>
      <c r="M87" s="15"/>
      <c r="N87" s="12"/>
      <c r="O87" s="15"/>
      <c r="P87" s="12"/>
    </row>
    <row r="88" spans="3:16" x14ac:dyDescent="0.2">
      <c r="C88" s="15"/>
      <c r="D88" s="12"/>
      <c r="E88" s="15"/>
      <c r="F88" s="12"/>
      <c r="G88" s="15"/>
      <c r="H88" s="12"/>
      <c r="I88" s="15"/>
      <c r="J88" s="12"/>
      <c r="K88" s="15"/>
      <c r="L88" s="12"/>
      <c r="M88" s="15"/>
      <c r="N88" s="12"/>
      <c r="O88" s="15"/>
      <c r="P88" s="12"/>
    </row>
    <row r="89" spans="3:16" x14ac:dyDescent="0.2">
      <c r="C89" s="15"/>
      <c r="D89" s="12"/>
      <c r="E89" s="15"/>
      <c r="F89" s="12"/>
      <c r="G89" s="15"/>
      <c r="H89" s="12"/>
      <c r="I89" s="15"/>
      <c r="J89" s="12"/>
      <c r="K89" s="15"/>
      <c r="L89" s="12"/>
      <c r="M89" s="15"/>
      <c r="N89" s="12"/>
      <c r="O89" s="15"/>
      <c r="P89" s="12"/>
    </row>
    <row r="90" spans="3:16" x14ac:dyDescent="0.2">
      <c r="C90" s="15"/>
      <c r="D90" s="12"/>
      <c r="E90" s="15"/>
      <c r="F90" s="12"/>
      <c r="G90" s="15"/>
      <c r="H90" s="12"/>
      <c r="I90" s="15"/>
      <c r="J90" s="12"/>
      <c r="K90" s="15"/>
      <c r="L90" s="12"/>
      <c r="M90" s="15"/>
      <c r="N90" s="12"/>
      <c r="O90" s="15"/>
      <c r="P90" s="12"/>
    </row>
    <row r="91" spans="3:16" x14ac:dyDescent="0.2">
      <c r="C91" s="15"/>
      <c r="D91" s="12"/>
      <c r="E91" s="15"/>
      <c r="F91" s="12"/>
      <c r="G91" s="15"/>
      <c r="H91" s="12"/>
      <c r="I91" s="15"/>
      <c r="J91" s="12"/>
      <c r="K91" s="15"/>
      <c r="L91" s="12"/>
      <c r="M91" s="15"/>
      <c r="N91" s="12"/>
      <c r="O91" s="15"/>
      <c r="P91" s="12"/>
    </row>
    <row r="92" spans="3:16" x14ac:dyDescent="0.2">
      <c r="C92" s="15"/>
      <c r="D92" s="12"/>
      <c r="E92" s="15"/>
      <c r="F92" s="12"/>
      <c r="G92" s="15"/>
      <c r="H92" s="12"/>
      <c r="I92" s="15"/>
      <c r="J92" s="12"/>
      <c r="K92" s="15"/>
      <c r="L92" s="12"/>
      <c r="M92" s="15"/>
      <c r="N92" s="12"/>
      <c r="O92" s="15"/>
      <c r="P92" s="12"/>
    </row>
    <row r="93" spans="3:16" x14ac:dyDescent="0.2">
      <c r="C93" s="15"/>
      <c r="D93" s="12"/>
      <c r="E93" s="15"/>
      <c r="F93" s="12"/>
      <c r="G93" s="15"/>
      <c r="H93" s="12"/>
      <c r="I93" s="15"/>
      <c r="J93" s="12"/>
      <c r="K93" s="15"/>
      <c r="L93" s="12"/>
      <c r="M93" s="15"/>
      <c r="N93" s="12"/>
      <c r="O93" s="15"/>
      <c r="P93" s="12"/>
    </row>
    <row r="94" spans="3:16" x14ac:dyDescent="0.2">
      <c r="C94" s="15"/>
      <c r="D94" s="12"/>
      <c r="E94" s="15"/>
      <c r="F94" s="12"/>
      <c r="G94" s="15"/>
      <c r="H94" s="12"/>
      <c r="I94" s="15"/>
      <c r="J94" s="12"/>
      <c r="K94" s="15"/>
      <c r="L94" s="12"/>
      <c r="M94" s="15"/>
      <c r="N94" s="12"/>
      <c r="O94" s="15"/>
      <c r="P94" s="12"/>
    </row>
    <row r="95" spans="3:16" x14ac:dyDescent="0.2">
      <c r="C95" s="15"/>
      <c r="D95" s="12"/>
      <c r="E95" s="15"/>
      <c r="F95" s="12"/>
      <c r="G95" s="15"/>
      <c r="H95" s="12"/>
      <c r="I95" s="15"/>
      <c r="J95" s="12"/>
      <c r="K95" s="15"/>
      <c r="L95" s="12"/>
      <c r="M95" s="15"/>
      <c r="N95" s="12"/>
      <c r="O95" s="15"/>
      <c r="P95" s="12"/>
    </row>
    <row r="96" spans="3:16" x14ac:dyDescent="0.2">
      <c r="C96" s="15"/>
      <c r="D96" s="12"/>
      <c r="E96" s="15"/>
      <c r="F96" s="12"/>
      <c r="G96" s="15"/>
      <c r="H96" s="12"/>
      <c r="I96" s="15"/>
      <c r="J96" s="12"/>
      <c r="K96" s="15"/>
      <c r="L96" s="12"/>
      <c r="M96" s="15"/>
      <c r="N96" s="12"/>
      <c r="O96" s="15"/>
      <c r="P96" s="12"/>
    </row>
    <row r="97" spans="3:16" x14ac:dyDescent="0.2">
      <c r="C97" s="15"/>
      <c r="D97" s="12"/>
      <c r="E97" s="15"/>
      <c r="F97" s="12"/>
      <c r="G97" s="15"/>
      <c r="H97" s="12"/>
      <c r="I97" s="15"/>
      <c r="J97" s="12"/>
      <c r="K97" s="15"/>
      <c r="L97" s="12"/>
      <c r="M97" s="15"/>
      <c r="N97" s="12"/>
      <c r="O97" s="15"/>
      <c r="P97" s="12"/>
    </row>
    <row r="98" spans="3:16" x14ac:dyDescent="0.2">
      <c r="C98" s="15"/>
      <c r="D98" s="12"/>
      <c r="E98" s="15"/>
      <c r="F98" s="12"/>
      <c r="G98" s="15"/>
      <c r="H98" s="12"/>
      <c r="I98" s="15"/>
      <c r="J98" s="12"/>
      <c r="K98" s="15"/>
      <c r="L98" s="12"/>
      <c r="M98" s="15"/>
      <c r="N98" s="12"/>
      <c r="O98" s="15"/>
      <c r="P98" s="12"/>
    </row>
    <row r="99" spans="3:16" x14ac:dyDescent="0.2">
      <c r="C99" s="15"/>
      <c r="D99" s="12"/>
      <c r="E99" s="15"/>
      <c r="F99" s="12"/>
      <c r="G99" s="15"/>
      <c r="H99" s="12"/>
      <c r="I99" s="15"/>
      <c r="J99" s="12"/>
      <c r="K99" s="15"/>
      <c r="L99" s="12"/>
      <c r="M99" s="15"/>
      <c r="N99" s="12"/>
      <c r="O99" s="15"/>
      <c r="P99" s="12"/>
    </row>
  </sheetData>
  <phoneticPr fontId="5" type="noConversion"/>
  <printOptions headings="1" gridLines="1"/>
  <pageMargins left="0.25" right="0.25" top="0.75" bottom="0.75" header="0.3" footer="0.3"/>
  <pageSetup scale="70" fitToHeight="0" orientation="landscape" r:id="rId1"/>
  <headerFooter alignWithMargins="0">
    <oddHeader>&amp;C&amp;F
&amp;A</oddHeader>
    <oddFooter>&amp;CPrepared by Election Data Services, Inc. 
 -- &amp;T &amp;D&amp;RPage &amp;P of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T99"/>
  <sheetViews>
    <sheetView tabSelected="1" view="pageBreakPreview" topLeftCell="A31" zoomScaleNormal="100" zoomScaleSheetLayoutView="100" workbookViewId="0">
      <selection activeCell="M32" sqref="M32"/>
    </sheetView>
  </sheetViews>
  <sheetFormatPr defaultColWidth="9.140625" defaultRowHeight="12.75" x14ac:dyDescent="0.2"/>
  <cols>
    <col min="1" max="1" width="12" style="4" bestFit="1" customWidth="1"/>
    <col min="2" max="2" width="5.28515625" customWidth="1"/>
    <col min="3" max="3" width="9.140625" style="21" customWidth="1"/>
    <col min="4" max="4" width="10" style="5" customWidth="1"/>
    <col min="5" max="5" width="12.85546875" customWidth="1"/>
    <col min="6" max="6" width="14.140625" customWidth="1"/>
    <col min="7" max="7" width="12.7109375" customWidth="1"/>
    <col min="8" max="8" width="14" customWidth="1"/>
    <col min="9" max="9" width="12.85546875" customWidth="1"/>
    <col min="10" max="10" width="14.140625" customWidth="1"/>
    <col min="11" max="11" width="12.85546875" customWidth="1"/>
    <col min="12" max="12" width="14.140625" customWidth="1"/>
    <col min="13" max="13" width="12.140625" customWidth="1"/>
    <col min="14" max="14" width="13.42578125" customWidth="1"/>
    <col min="15" max="15" width="12.85546875" customWidth="1"/>
    <col min="16" max="16" width="14.140625" customWidth="1"/>
    <col min="17" max="17" width="9.28515625" customWidth="1"/>
    <col min="18" max="18" width="10" customWidth="1"/>
    <col min="19" max="19" width="10.42578125" style="37" customWidth="1"/>
    <col min="20" max="20" width="11.140625" customWidth="1"/>
  </cols>
  <sheetData>
    <row r="1" spans="1:20" x14ac:dyDescent="0.2">
      <c r="A1" s="1" t="s">
        <v>0</v>
      </c>
      <c r="C1" s="20" t="s">
        <v>82</v>
      </c>
      <c r="D1" s="13" t="s">
        <v>6</v>
      </c>
      <c r="E1" s="9" t="s">
        <v>97</v>
      </c>
      <c r="F1" s="16" t="s">
        <v>98</v>
      </c>
      <c r="G1" s="10" t="s">
        <v>147</v>
      </c>
      <c r="H1" s="16" t="s">
        <v>148</v>
      </c>
      <c r="I1" s="9" t="s">
        <v>149</v>
      </c>
      <c r="J1" s="16" t="s">
        <v>150</v>
      </c>
      <c r="K1" s="10" t="s">
        <v>151</v>
      </c>
      <c r="L1" s="16" t="s">
        <v>152</v>
      </c>
      <c r="M1" s="9" t="s">
        <v>153</v>
      </c>
      <c r="N1" s="16" t="s">
        <v>154</v>
      </c>
      <c r="O1" s="10" t="s">
        <v>155</v>
      </c>
      <c r="P1" s="16" t="s">
        <v>156</v>
      </c>
      <c r="Q1" s="10" t="s">
        <v>109</v>
      </c>
      <c r="R1" s="16" t="s">
        <v>110</v>
      </c>
      <c r="S1" s="61" t="s">
        <v>232</v>
      </c>
      <c r="T1" s="60" t="s">
        <v>231</v>
      </c>
    </row>
    <row r="2" spans="1:20" x14ac:dyDescent="0.2">
      <c r="A2" s="63" t="s">
        <v>233</v>
      </c>
      <c r="C2" s="35">
        <v>193087</v>
      </c>
      <c r="D2" s="59">
        <v>0.97798401756721076</v>
      </c>
      <c r="E2" s="35">
        <v>88638</v>
      </c>
      <c r="F2" s="59">
        <v>0.45905731613210626</v>
      </c>
      <c r="G2" s="35">
        <v>84166</v>
      </c>
      <c r="H2" s="59">
        <v>0.43589677192146548</v>
      </c>
      <c r="I2" s="35">
        <v>1167</v>
      </c>
      <c r="J2" s="59">
        <v>6.043907668563912E-3</v>
      </c>
      <c r="K2" s="35">
        <v>4052</v>
      </c>
      <c r="L2" s="59">
        <v>2.0985358931466126E-2</v>
      </c>
      <c r="M2" s="35">
        <v>82</v>
      </c>
      <c r="N2" s="59">
        <v>4.2467903069600749E-4</v>
      </c>
      <c r="O2" s="35">
        <v>953</v>
      </c>
      <c r="P2" s="59">
        <v>4.9355989786987213E-3</v>
      </c>
      <c r="Q2" s="35">
        <v>9778</v>
      </c>
      <c r="R2" s="59">
        <v>5.0640384904214165E-2</v>
      </c>
      <c r="S2" s="37">
        <v>104449</v>
      </c>
      <c r="T2" s="59">
        <v>0.54094268386789379</v>
      </c>
    </row>
    <row r="3" spans="1:20" x14ac:dyDescent="0.2">
      <c r="A3" s="63" t="s">
        <v>234</v>
      </c>
      <c r="C3" s="35">
        <v>169357</v>
      </c>
      <c r="D3" s="59">
        <v>0.98328973706430789</v>
      </c>
      <c r="E3" s="35">
        <v>55766</v>
      </c>
      <c r="F3" s="59">
        <v>0.32928075013137925</v>
      </c>
      <c r="G3" s="35">
        <v>84327</v>
      </c>
      <c r="H3" s="59">
        <v>0.49792450267777533</v>
      </c>
      <c r="I3" s="35">
        <v>936</v>
      </c>
      <c r="J3" s="59">
        <v>5.5267866105327803E-3</v>
      </c>
      <c r="K3" s="35">
        <v>10884</v>
      </c>
      <c r="L3" s="59">
        <v>6.426660840709271E-2</v>
      </c>
      <c r="M3" s="35">
        <v>62</v>
      </c>
      <c r="N3" s="59">
        <v>3.6609056608229954E-4</v>
      </c>
      <c r="O3" s="35">
        <v>935</v>
      </c>
      <c r="P3" s="59">
        <v>5.5208819239830655E-3</v>
      </c>
      <c r="Q3" s="35">
        <v>13617</v>
      </c>
      <c r="R3" s="59">
        <v>8.0404116747462465E-2</v>
      </c>
      <c r="S3" s="37">
        <v>113591</v>
      </c>
      <c r="T3" s="59">
        <v>0.67071924986862075</v>
      </c>
    </row>
    <row r="4" spans="1:20" x14ac:dyDescent="0.2">
      <c r="A4" s="63" t="s">
        <v>235</v>
      </c>
      <c r="C4" s="35">
        <v>186758</v>
      </c>
      <c r="D4" s="59">
        <v>0.97751100354469422</v>
      </c>
      <c r="E4" s="35">
        <v>81850</v>
      </c>
      <c r="F4" s="59">
        <v>0.43826770473018561</v>
      </c>
      <c r="G4" s="35">
        <v>88045</v>
      </c>
      <c r="H4" s="59">
        <v>0.47143897450176164</v>
      </c>
      <c r="I4" s="35">
        <v>930</v>
      </c>
      <c r="J4" s="59">
        <v>4.9797063579605696E-3</v>
      </c>
      <c r="K4" s="35">
        <v>2825</v>
      </c>
      <c r="L4" s="59">
        <v>1.5126527377675923E-2</v>
      </c>
      <c r="M4" s="35">
        <v>79</v>
      </c>
      <c r="N4" s="59">
        <v>4.2300731427837094E-4</v>
      </c>
      <c r="O4" s="35">
        <v>1032</v>
      </c>
      <c r="P4" s="59">
        <v>5.5258677004465673E-3</v>
      </c>
      <c r="Q4" s="35">
        <v>7797</v>
      </c>
      <c r="R4" s="59">
        <v>4.1749215562385547E-2</v>
      </c>
      <c r="S4" s="37">
        <v>104908</v>
      </c>
      <c r="T4" s="59">
        <v>0.56173229526981439</v>
      </c>
    </row>
    <row r="5" spans="1:20" s="52" customFormat="1" x14ac:dyDescent="0.2">
      <c r="A5" s="63" t="s">
        <v>236</v>
      </c>
      <c r="B5"/>
      <c r="C5" s="35">
        <v>180199</v>
      </c>
      <c r="D5" s="59">
        <v>0.97898434508515586</v>
      </c>
      <c r="E5" s="35">
        <v>66385</v>
      </c>
      <c r="F5" s="59">
        <v>0.36839827080061488</v>
      </c>
      <c r="G5" s="35">
        <v>82764</v>
      </c>
      <c r="H5" s="59">
        <v>0.45929222692689747</v>
      </c>
      <c r="I5" s="35">
        <v>1149</v>
      </c>
      <c r="J5" s="59">
        <v>6.3762839971364992E-3</v>
      </c>
      <c r="K5" s="35">
        <v>1599</v>
      </c>
      <c r="L5" s="59">
        <v>8.8735231605058858E-3</v>
      </c>
      <c r="M5" s="35">
        <v>102</v>
      </c>
      <c r="N5" s="59">
        <v>5.6604087703039413E-4</v>
      </c>
      <c r="O5" s="35">
        <v>935</v>
      </c>
      <c r="P5" s="59">
        <v>5.1887080394452797E-3</v>
      </c>
      <c r="Q5" s="35">
        <v>23478</v>
      </c>
      <c r="R5" s="59">
        <v>0.13028929128352543</v>
      </c>
      <c r="S5" s="37">
        <v>113814</v>
      </c>
      <c r="T5" s="59">
        <v>0.63160172919938518</v>
      </c>
    </row>
    <row r="6" spans="1:20" x14ac:dyDescent="0.2">
      <c r="A6" s="63" t="s">
        <v>237</v>
      </c>
      <c r="C6" s="35">
        <v>203828</v>
      </c>
      <c r="D6" s="59">
        <v>0.97961516572796681</v>
      </c>
      <c r="E6" s="35">
        <v>81200</v>
      </c>
      <c r="F6" s="59">
        <v>0.39837510057499459</v>
      </c>
      <c r="G6" s="35">
        <v>108266</v>
      </c>
      <c r="H6" s="59">
        <v>0.53116353003512762</v>
      </c>
      <c r="I6" s="35">
        <v>1437</v>
      </c>
      <c r="J6" s="59">
        <v>7.0500618168259513E-3</v>
      </c>
      <c r="K6" s="35">
        <v>1993</v>
      </c>
      <c r="L6" s="59">
        <v>9.7778519143591654E-3</v>
      </c>
      <c r="M6" s="35">
        <v>78</v>
      </c>
      <c r="N6" s="59">
        <v>3.8267558922228546E-4</v>
      </c>
      <c r="O6" s="35">
        <v>1258</v>
      </c>
      <c r="P6" s="59">
        <v>6.1718704005337835E-3</v>
      </c>
      <c r="Q6" s="35">
        <v>5441</v>
      </c>
      <c r="R6" s="59">
        <v>2.6694075396903272E-2</v>
      </c>
      <c r="S6" s="37">
        <v>122628</v>
      </c>
      <c r="T6" s="59">
        <v>0.60162489942500541</v>
      </c>
    </row>
    <row r="7" spans="1:20" x14ac:dyDescent="0.2">
      <c r="A7" s="63" t="s">
        <v>238</v>
      </c>
      <c r="C7" s="35">
        <v>217734</v>
      </c>
      <c r="D7" s="59">
        <v>0.96362534101242803</v>
      </c>
      <c r="E7" s="35">
        <v>146368</v>
      </c>
      <c r="F7" s="59">
        <v>0.6722330917541588</v>
      </c>
      <c r="G7" s="35">
        <v>44122</v>
      </c>
      <c r="H7" s="59">
        <v>0.20264175553657215</v>
      </c>
      <c r="I7" s="35">
        <v>1139</v>
      </c>
      <c r="J7" s="59">
        <v>5.231153609450063E-3</v>
      </c>
      <c r="K7" s="35">
        <v>6744</v>
      </c>
      <c r="L7" s="59">
        <v>3.0973573259114331E-2</v>
      </c>
      <c r="M7" s="35">
        <v>94</v>
      </c>
      <c r="N7" s="59">
        <v>4.3171943747875846E-4</v>
      </c>
      <c r="O7" s="35">
        <v>1097</v>
      </c>
      <c r="P7" s="59">
        <v>5.0382576905765751E-3</v>
      </c>
      <c r="Q7" s="35">
        <v>10250</v>
      </c>
      <c r="R7" s="59">
        <v>4.7075789725077387E-2</v>
      </c>
      <c r="S7" s="37">
        <v>71366</v>
      </c>
      <c r="T7" s="59">
        <v>0.32776690824584126</v>
      </c>
    </row>
    <row r="8" spans="1:20" x14ac:dyDescent="0.2">
      <c r="A8" s="63" t="s">
        <v>239</v>
      </c>
      <c r="C8" s="35">
        <v>225553</v>
      </c>
      <c r="D8" s="59">
        <v>0.97265831090697097</v>
      </c>
      <c r="E8" s="35">
        <v>171678</v>
      </c>
      <c r="F8" s="59">
        <v>0.76114261393109384</v>
      </c>
      <c r="G8" s="35">
        <v>16229</v>
      </c>
      <c r="H8" s="59">
        <v>7.1952046747327678E-2</v>
      </c>
      <c r="I8" s="35">
        <v>579</v>
      </c>
      <c r="J8" s="59">
        <v>2.5670241584017945E-3</v>
      </c>
      <c r="K8" s="35">
        <v>22741</v>
      </c>
      <c r="L8" s="59">
        <v>0.10082330982075166</v>
      </c>
      <c r="M8" s="35">
        <v>53</v>
      </c>
      <c r="N8" s="59">
        <v>2.3497803177080333E-4</v>
      </c>
      <c r="O8" s="35">
        <v>889</v>
      </c>
      <c r="P8" s="59">
        <v>3.9414239668725311E-3</v>
      </c>
      <c r="Q8" s="35">
        <v>7217</v>
      </c>
      <c r="R8" s="59">
        <v>3.1996914250752594E-2</v>
      </c>
      <c r="S8" s="37">
        <v>53875</v>
      </c>
      <c r="T8" s="59">
        <v>0.23885738606890619</v>
      </c>
    </row>
    <row r="9" spans="1:20" x14ac:dyDescent="0.2">
      <c r="A9" s="63" t="s">
        <v>240</v>
      </c>
      <c r="C9" s="35">
        <v>227952</v>
      </c>
      <c r="D9" s="59">
        <v>0.97058591282375251</v>
      </c>
      <c r="E9" s="35">
        <v>194588</v>
      </c>
      <c r="F9" s="59">
        <v>0.85363585316206925</v>
      </c>
      <c r="G9" s="35">
        <v>14136</v>
      </c>
      <c r="H9" s="59">
        <v>6.2013055380080014E-2</v>
      </c>
      <c r="I9" s="35">
        <v>619</v>
      </c>
      <c r="J9" s="59">
        <v>2.7154839615357619E-3</v>
      </c>
      <c r="K9" s="35">
        <v>4572</v>
      </c>
      <c r="L9" s="59">
        <v>2.005685407454201E-2</v>
      </c>
      <c r="M9" s="35">
        <v>60</v>
      </c>
      <c r="N9" s="59">
        <v>2.6321330806485579E-4</v>
      </c>
      <c r="O9" s="35">
        <v>726</v>
      </c>
      <c r="P9" s="59">
        <v>3.1848810275847549E-3</v>
      </c>
      <c r="Q9" s="35">
        <v>6546</v>
      </c>
      <c r="R9" s="59">
        <v>2.8716571909875765E-2</v>
      </c>
      <c r="S9" s="37">
        <v>33364</v>
      </c>
      <c r="T9" s="59">
        <v>0.14636414683793078</v>
      </c>
    </row>
    <row r="10" spans="1:20" x14ac:dyDescent="0.2">
      <c r="A10" s="63" t="s">
        <v>241</v>
      </c>
      <c r="C10" s="35">
        <v>219325</v>
      </c>
      <c r="D10" s="59">
        <v>0.96771913826513156</v>
      </c>
      <c r="E10" s="35">
        <v>144391</v>
      </c>
      <c r="F10" s="59">
        <v>0.65834264219765193</v>
      </c>
      <c r="G10" s="35">
        <v>48173</v>
      </c>
      <c r="H10" s="59">
        <v>0.21964208366579277</v>
      </c>
      <c r="I10" s="35">
        <v>1014</v>
      </c>
      <c r="J10" s="59">
        <v>4.6232759603328398E-3</v>
      </c>
      <c r="K10" s="35">
        <v>12598</v>
      </c>
      <c r="L10" s="59">
        <v>5.7439872335575057E-2</v>
      </c>
      <c r="M10" s="35">
        <v>100</v>
      </c>
      <c r="N10" s="59">
        <v>4.5594437478627608E-4</v>
      </c>
      <c r="O10" s="35">
        <v>961</v>
      </c>
      <c r="P10" s="59">
        <v>4.3816254416961129E-3</v>
      </c>
      <c r="Q10" s="35">
        <v>5008</v>
      </c>
      <c r="R10" s="59">
        <v>2.2833694289296706E-2</v>
      </c>
      <c r="S10" s="37">
        <v>74934</v>
      </c>
      <c r="T10" s="59">
        <v>0.34165735780234813</v>
      </c>
    </row>
    <row r="11" spans="1:20" x14ac:dyDescent="0.2">
      <c r="A11" s="63" t="s">
        <v>242</v>
      </c>
      <c r="C11" s="35">
        <v>232106</v>
      </c>
      <c r="D11" s="59">
        <v>0.97372321267007311</v>
      </c>
      <c r="E11" s="35">
        <v>189203</v>
      </c>
      <c r="F11" s="59">
        <v>0.81515772965800104</v>
      </c>
      <c r="G11" s="35">
        <v>17729</v>
      </c>
      <c r="H11" s="59">
        <v>7.6383204225655518E-2</v>
      </c>
      <c r="I11" s="35">
        <v>485</v>
      </c>
      <c r="J11" s="59">
        <v>2.0895625274658992E-3</v>
      </c>
      <c r="K11" s="35">
        <v>12478</v>
      </c>
      <c r="L11" s="59">
        <v>5.3759920036535035E-2</v>
      </c>
      <c r="M11" s="35">
        <v>73</v>
      </c>
      <c r="N11" s="59">
        <v>3.1451147320620752E-4</v>
      </c>
      <c r="O11" s="35">
        <v>633</v>
      </c>
      <c r="P11" s="59">
        <v>2.7272022265688953E-3</v>
      </c>
      <c r="Q11" s="35">
        <v>5406</v>
      </c>
      <c r="R11" s="59">
        <v>2.3291082522640519E-2</v>
      </c>
      <c r="S11" s="37">
        <v>42903</v>
      </c>
      <c r="T11" s="59">
        <v>0.1848422703419989</v>
      </c>
    </row>
    <row r="12" spans="1:20" x14ac:dyDescent="0.2">
      <c r="A12" s="63" t="s">
        <v>243</v>
      </c>
      <c r="C12" s="35">
        <v>229870</v>
      </c>
      <c r="D12" s="59">
        <v>0.97651716187410276</v>
      </c>
      <c r="E12" s="35">
        <v>120031</v>
      </c>
      <c r="F12" s="59">
        <v>0.52216905207291076</v>
      </c>
      <c r="G12" s="35">
        <v>79157</v>
      </c>
      <c r="H12" s="59">
        <v>0.34435550528559622</v>
      </c>
      <c r="I12" s="35">
        <v>991</v>
      </c>
      <c r="J12" s="59">
        <v>4.3111323791708359E-3</v>
      </c>
      <c r="K12" s="35">
        <v>16865</v>
      </c>
      <c r="L12" s="59">
        <v>7.336755557489015E-2</v>
      </c>
      <c r="M12" s="35">
        <v>95</v>
      </c>
      <c r="N12" s="59">
        <v>4.1327706964806193E-4</v>
      </c>
      <c r="O12" s="35">
        <v>1326</v>
      </c>
      <c r="P12" s="59">
        <v>5.7684778352982118E-3</v>
      </c>
      <c r="Q12" s="35">
        <v>6007</v>
      </c>
      <c r="R12" s="59">
        <v>2.6132161656588507E-2</v>
      </c>
      <c r="S12" s="37">
        <v>109839</v>
      </c>
      <c r="T12" s="59">
        <v>0.47783094792708924</v>
      </c>
    </row>
    <row r="13" spans="1:20" x14ac:dyDescent="0.2">
      <c r="A13" s="63" t="s">
        <v>244</v>
      </c>
      <c r="C13" s="35">
        <v>211638</v>
      </c>
      <c r="D13" s="59">
        <v>0.97234901104716531</v>
      </c>
      <c r="E13" s="35">
        <v>147986</v>
      </c>
      <c r="F13" s="59">
        <v>0.69924115707009138</v>
      </c>
      <c r="G13" s="35">
        <v>29895</v>
      </c>
      <c r="H13" s="59">
        <v>0.14125535111841919</v>
      </c>
      <c r="I13" s="35">
        <v>687</v>
      </c>
      <c r="J13" s="59">
        <v>3.2461089218382331E-3</v>
      </c>
      <c r="K13" s="35">
        <v>11141</v>
      </c>
      <c r="L13" s="59">
        <v>5.2641775106549861E-2</v>
      </c>
      <c r="M13" s="35">
        <v>99</v>
      </c>
      <c r="N13" s="59">
        <v>4.6777988829983271E-4</v>
      </c>
      <c r="O13" s="35">
        <v>925</v>
      </c>
      <c r="P13" s="59">
        <v>4.3706706735085381E-3</v>
      </c>
      <c r="Q13" s="35">
        <v>15053</v>
      </c>
      <c r="R13" s="59">
        <v>7.1126168268458412E-2</v>
      </c>
      <c r="S13" s="37">
        <v>63652</v>
      </c>
      <c r="T13" s="59">
        <v>0.30075884292990862</v>
      </c>
    </row>
    <row r="14" spans="1:20" x14ac:dyDescent="0.2">
      <c r="A14" s="63" t="s">
        <v>245</v>
      </c>
      <c r="C14" s="35">
        <v>229773</v>
      </c>
      <c r="D14" s="59">
        <v>0.97451397683800978</v>
      </c>
      <c r="E14" s="35">
        <v>176933</v>
      </c>
      <c r="F14" s="59">
        <v>0.77003390302603003</v>
      </c>
      <c r="G14" s="35">
        <v>8192</v>
      </c>
      <c r="H14" s="59">
        <v>3.5652578849560218E-2</v>
      </c>
      <c r="I14" s="35">
        <v>372</v>
      </c>
      <c r="J14" s="59">
        <v>1.6189891762739747E-3</v>
      </c>
      <c r="K14" s="35">
        <v>30028</v>
      </c>
      <c r="L14" s="59">
        <v>0.13068550264826589</v>
      </c>
      <c r="M14" s="35">
        <v>96</v>
      </c>
      <c r="N14" s="59">
        <v>4.1780365839328381E-4</v>
      </c>
      <c r="O14" s="35">
        <v>791</v>
      </c>
      <c r="P14" s="59">
        <v>3.4425280603029946E-3</v>
      </c>
      <c r="Q14" s="35">
        <v>7505</v>
      </c>
      <c r="R14" s="59">
        <v>3.2662671419183283E-2</v>
      </c>
      <c r="S14" s="37">
        <v>52840</v>
      </c>
      <c r="T14" s="59">
        <v>0.22996609697396997</v>
      </c>
    </row>
    <row r="15" spans="1:20" x14ac:dyDescent="0.2">
      <c r="A15" s="63" t="s">
        <v>246</v>
      </c>
      <c r="C15" s="35">
        <v>201692</v>
      </c>
      <c r="D15" s="59">
        <v>0.96490192967494992</v>
      </c>
      <c r="E15" s="35">
        <v>172027</v>
      </c>
      <c r="F15" s="59">
        <v>0.85291930269916505</v>
      </c>
      <c r="G15" s="35">
        <v>9772</v>
      </c>
      <c r="H15" s="59">
        <v>4.8450112052039744E-2</v>
      </c>
      <c r="I15" s="35">
        <v>645</v>
      </c>
      <c r="J15" s="59">
        <v>3.1979453820677071E-3</v>
      </c>
      <c r="K15" s="35">
        <v>3389</v>
      </c>
      <c r="L15" s="59">
        <v>1.6802847906709238E-2</v>
      </c>
      <c r="M15" s="35">
        <v>80</v>
      </c>
      <c r="N15" s="59">
        <v>3.9664438847351408E-4</v>
      </c>
      <c r="O15" s="35">
        <v>654</v>
      </c>
      <c r="P15" s="59">
        <v>3.2425678757709775E-3</v>
      </c>
      <c r="Q15" s="35">
        <v>8046</v>
      </c>
      <c r="R15" s="59">
        <v>3.9892509370723681E-2</v>
      </c>
      <c r="S15" s="37">
        <v>29665</v>
      </c>
      <c r="T15" s="59">
        <v>0.14708069730083492</v>
      </c>
    </row>
    <row r="16" spans="1:20" x14ac:dyDescent="0.2">
      <c r="A16" s="63" t="s">
        <v>247</v>
      </c>
      <c r="C16" s="35">
        <v>226099</v>
      </c>
      <c r="D16" s="59">
        <v>0.97245896708963775</v>
      </c>
      <c r="E16" s="35">
        <v>174597</v>
      </c>
      <c r="F16" s="59">
        <v>0.77221482624867865</v>
      </c>
      <c r="G16" s="35">
        <v>15218</v>
      </c>
      <c r="H16" s="59">
        <v>6.7306799233963877E-2</v>
      </c>
      <c r="I16" s="35">
        <v>587</v>
      </c>
      <c r="J16" s="59">
        <v>2.5962078558507558E-3</v>
      </c>
      <c r="K16" s="35">
        <v>21739</v>
      </c>
      <c r="L16" s="59">
        <v>9.6148147492912395E-2</v>
      </c>
      <c r="M16" s="35">
        <v>91</v>
      </c>
      <c r="N16" s="59">
        <v>4.0247856027669294E-4</v>
      </c>
      <c r="O16" s="35">
        <v>964</v>
      </c>
      <c r="P16" s="59">
        <v>4.263619034139912E-3</v>
      </c>
      <c r="Q16" s="35">
        <v>6676</v>
      </c>
      <c r="R16" s="59">
        <v>2.952688866381541E-2</v>
      </c>
      <c r="S16" s="37">
        <v>51502</v>
      </c>
      <c r="T16" s="59">
        <v>0.22778517375132132</v>
      </c>
    </row>
    <row r="17" spans="1:20" x14ac:dyDescent="0.2">
      <c r="A17" s="63" t="s">
        <v>248</v>
      </c>
      <c r="C17" s="35">
        <v>195953</v>
      </c>
      <c r="D17" s="59">
        <v>0.96691043260373666</v>
      </c>
      <c r="E17" s="35">
        <v>169478</v>
      </c>
      <c r="F17" s="59">
        <v>0.86489107081800232</v>
      </c>
      <c r="G17" s="35">
        <v>11015</v>
      </c>
      <c r="H17" s="59">
        <v>5.6212459110092726E-2</v>
      </c>
      <c r="I17" s="35">
        <v>775</v>
      </c>
      <c r="J17" s="59">
        <v>3.9550300327119261E-3</v>
      </c>
      <c r="K17" s="35">
        <v>1541</v>
      </c>
      <c r="L17" s="59">
        <v>7.8641306843988106E-3</v>
      </c>
      <c r="M17" s="35">
        <v>66</v>
      </c>
      <c r="N17" s="59">
        <v>3.3681546085030596E-4</v>
      </c>
      <c r="O17" s="35">
        <v>520</v>
      </c>
      <c r="P17" s="59">
        <v>2.6536975703357439E-3</v>
      </c>
      <c r="Q17" s="35">
        <v>6074</v>
      </c>
      <c r="R17" s="59">
        <v>3.0997228927344824E-2</v>
      </c>
      <c r="S17" s="37">
        <v>26475</v>
      </c>
      <c r="T17" s="59">
        <v>0.13510892918199771</v>
      </c>
    </row>
    <row r="18" spans="1:20" x14ac:dyDescent="0.2">
      <c r="A18" s="63" t="s">
        <v>249</v>
      </c>
      <c r="C18" s="35">
        <v>200526</v>
      </c>
      <c r="D18" s="59">
        <v>0.96455322501820195</v>
      </c>
      <c r="E18" s="35">
        <v>176306</v>
      </c>
      <c r="F18" s="59">
        <v>0.87921765756061554</v>
      </c>
      <c r="G18" s="35">
        <v>5158</v>
      </c>
      <c r="H18" s="59">
        <v>2.5722350218924231E-2</v>
      </c>
      <c r="I18" s="35">
        <v>680</v>
      </c>
      <c r="J18" s="59">
        <v>3.3910814557713215E-3</v>
      </c>
      <c r="K18" s="35">
        <v>1193</v>
      </c>
      <c r="L18" s="59">
        <v>5.9493532010811562E-3</v>
      </c>
      <c r="M18" s="35">
        <v>37</v>
      </c>
      <c r="N18" s="59">
        <v>1.8451472626991014E-4</v>
      </c>
      <c r="O18" s="35">
        <v>563</v>
      </c>
      <c r="P18" s="59">
        <v>2.8076159699989031E-3</v>
      </c>
      <c r="Q18" s="35">
        <v>9481</v>
      </c>
      <c r="R18" s="59">
        <v>4.7280651885541029E-2</v>
      </c>
      <c r="S18" s="37">
        <v>24220</v>
      </c>
      <c r="T18" s="59">
        <v>0.12078234243938442</v>
      </c>
    </row>
    <row r="19" spans="1:20" x14ac:dyDescent="0.2">
      <c r="A19" s="63" t="s">
        <v>250</v>
      </c>
      <c r="C19" s="35">
        <v>243159</v>
      </c>
      <c r="D19" s="59">
        <v>0.96120234085516065</v>
      </c>
      <c r="E19" s="35">
        <v>159481</v>
      </c>
      <c r="F19" s="59">
        <v>0.65587126119123706</v>
      </c>
      <c r="G19" s="35">
        <v>32260</v>
      </c>
      <c r="H19" s="59">
        <v>0.13267039262375646</v>
      </c>
      <c r="I19" s="35">
        <v>854</v>
      </c>
      <c r="J19" s="59">
        <v>3.5121052480064485E-3</v>
      </c>
      <c r="K19" s="35">
        <v>26319</v>
      </c>
      <c r="L19" s="59">
        <v>0.10823781969822215</v>
      </c>
      <c r="M19" s="35">
        <v>253</v>
      </c>
      <c r="N19" s="59">
        <v>1.0404714610604583E-3</v>
      </c>
      <c r="O19" s="35">
        <v>1579</v>
      </c>
      <c r="P19" s="59">
        <v>6.4936934269346396E-3</v>
      </c>
      <c r="Q19" s="35">
        <v>12979</v>
      </c>
      <c r="R19" s="59">
        <v>5.3376597205943434E-2</v>
      </c>
      <c r="S19" s="37">
        <v>83678</v>
      </c>
      <c r="T19" s="59">
        <v>0.34412873880876299</v>
      </c>
    </row>
    <row r="20" spans="1:20" x14ac:dyDescent="0.2">
      <c r="A20" s="63" t="s">
        <v>251</v>
      </c>
      <c r="C20" s="35">
        <v>204186</v>
      </c>
      <c r="D20" s="59">
        <v>0.96841115453557058</v>
      </c>
      <c r="E20" s="35">
        <v>170916</v>
      </c>
      <c r="F20" s="59">
        <v>0.83706032734859392</v>
      </c>
      <c r="G20" s="35">
        <v>13885</v>
      </c>
      <c r="H20" s="59">
        <v>6.8001723918388129E-2</v>
      </c>
      <c r="I20" s="35">
        <v>1003</v>
      </c>
      <c r="J20" s="59">
        <v>4.9121879071043067E-3</v>
      </c>
      <c r="K20" s="35">
        <v>3028</v>
      </c>
      <c r="L20" s="59">
        <v>1.4829616134308915E-2</v>
      </c>
      <c r="M20" s="35">
        <v>58</v>
      </c>
      <c r="N20" s="59">
        <v>2.8405473440882331E-4</v>
      </c>
      <c r="O20" s="35">
        <v>659</v>
      </c>
      <c r="P20" s="59">
        <v>3.2274494823347341E-3</v>
      </c>
      <c r="Q20" s="35">
        <v>8187</v>
      </c>
      <c r="R20" s="59">
        <v>4.0095795010431666E-2</v>
      </c>
      <c r="S20" s="37">
        <v>33270</v>
      </c>
      <c r="T20" s="59">
        <v>0.16293967265140608</v>
      </c>
    </row>
    <row r="21" spans="1:20" x14ac:dyDescent="0.2">
      <c r="A21" s="63" t="s">
        <v>252</v>
      </c>
      <c r="C21" s="35">
        <v>204328</v>
      </c>
      <c r="D21" s="59">
        <v>0.96358795661876973</v>
      </c>
      <c r="E21" s="35">
        <v>157681</v>
      </c>
      <c r="F21" s="59">
        <v>0.77170529736502091</v>
      </c>
      <c r="G21" s="35">
        <v>21584</v>
      </c>
      <c r="H21" s="59">
        <v>0.10563407854038605</v>
      </c>
      <c r="I21" s="35">
        <v>947</v>
      </c>
      <c r="J21" s="59">
        <v>4.6347049841431428E-3</v>
      </c>
      <c r="K21" s="35">
        <v>5784</v>
      </c>
      <c r="L21" s="59">
        <v>2.8307427273795073E-2</v>
      </c>
      <c r="M21" s="35">
        <v>84</v>
      </c>
      <c r="N21" s="59">
        <v>4.1110371559453427E-4</v>
      </c>
      <c r="O21" s="35">
        <v>1071</v>
      </c>
      <c r="P21" s="59">
        <v>5.2415723738303121E-3</v>
      </c>
      <c r="Q21" s="35">
        <v>9737</v>
      </c>
      <c r="R21" s="59">
        <v>4.7653772365999762E-2</v>
      </c>
      <c r="S21" s="37">
        <v>46647</v>
      </c>
      <c r="T21" s="59">
        <v>0.22829470263497906</v>
      </c>
    </row>
    <row r="22" spans="1:20" x14ac:dyDescent="0.2">
      <c r="A22" s="63" t="s">
        <v>253</v>
      </c>
      <c r="C22" s="35">
        <v>207567</v>
      </c>
      <c r="D22" s="59">
        <v>0.9647198254057725</v>
      </c>
      <c r="E22" s="35">
        <v>166430</v>
      </c>
      <c r="F22" s="59">
        <v>0.80181339037515598</v>
      </c>
      <c r="G22" s="35">
        <v>18231</v>
      </c>
      <c r="H22" s="59">
        <v>8.7831880790299036E-2</v>
      </c>
      <c r="I22" s="35">
        <v>1200</v>
      </c>
      <c r="J22" s="59">
        <v>5.7812658081486945E-3</v>
      </c>
      <c r="K22" s="35">
        <v>3195</v>
      </c>
      <c r="L22" s="59">
        <v>1.5392620214195898E-2</v>
      </c>
      <c r="M22" s="35">
        <v>125</v>
      </c>
      <c r="N22" s="59">
        <v>6.0221518834882234E-4</v>
      </c>
      <c r="O22" s="35">
        <v>839</v>
      </c>
      <c r="P22" s="59">
        <v>4.042068344197295E-3</v>
      </c>
      <c r="Q22" s="35">
        <v>10224</v>
      </c>
      <c r="R22" s="59">
        <v>4.9256384685426875E-2</v>
      </c>
      <c r="S22" s="37">
        <v>41137</v>
      </c>
      <c r="T22" s="59">
        <v>0.19818660962484402</v>
      </c>
    </row>
    <row r="23" spans="1:20" x14ac:dyDescent="0.2">
      <c r="A23" s="63" t="s">
        <v>254</v>
      </c>
      <c r="C23" s="35">
        <v>213082</v>
      </c>
      <c r="D23" s="59">
        <v>0.96797946330520657</v>
      </c>
      <c r="E23" s="35">
        <v>193488</v>
      </c>
      <c r="F23" s="59">
        <v>0.90804479026853513</v>
      </c>
      <c r="G23" s="35">
        <v>2092</v>
      </c>
      <c r="H23" s="59">
        <v>9.8178166151997818E-3</v>
      </c>
      <c r="I23" s="35">
        <v>600</v>
      </c>
      <c r="J23" s="59">
        <v>2.8158173848565342E-3</v>
      </c>
      <c r="K23" s="35">
        <v>3758</v>
      </c>
      <c r="L23" s="59">
        <v>1.7636402887151424E-2</v>
      </c>
      <c r="M23" s="35">
        <v>149</v>
      </c>
      <c r="N23" s="59">
        <v>6.9926131723937264E-4</v>
      </c>
      <c r="O23" s="35">
        <v>665</v>
      </c>
      <c r="P23" s="59">
        <v>3.1208642682159921E-3</v>
      </c>
      <c r="Q23" s="35">
        <v>5507</v>
      </c>
      <c r="R23" s="59">
        <v>2.5844510564008223E-2</v>
      </c>
      <c r="S23" s="37">
        <v>19594</v>
      </c>
      <c r="T23" s="59">
        <v>9.1955209731464885E-2</v>
      </c>
    </row>
    <row r="24" spans="1:20" x14ac:dyDescent="0.2">
      <c r="A24" s="63" t="s">
        <v>255</v>
      </c>
      <c r="C24" s="35">
        <v>215527</v>
      </c>
      <c r="D24" s="59">
        <v>0.96474687626144273</v>
      </c>
      <c r="E24" s="35">
        <v>149335</v>
      </c>
      <c r="F24" s="59">
        <v>0.69288302625657106</v>
      </c>
      <c r="G24" s="35">
        <v>26525</v>
      </c>
      <c r="H24" s="59">
        <v>0.12307042737104863</v>
      </c>
      <c r="I24" s="35">
        <v>1082</v>
      </c>
      <c r="J24" s="59">
        <v>5.0202526829585155E-3</v>
      </c>
      <c r="K24" s="35">
        <v>13278</v>
      </c>
      <c r="L24" s="59">
        <v>6.1607130429134169E-2</v>
      </c>
      <c r="M24" s="35">
        <v>155</v>
      </c>
      <c r="N24" s="59">
        <v>7.1916743609849341E-4</v>
      </c>
      <c r="O24" s="35">
        <v>1146</v>
      </c>
      <c r="P24" s="59">
        <v>5.317199237218539E-3</v>
      </c>
      <c r="Q24" s="35">
        <v>16408</v>
      </c>
      <c r="R24" s="59">
        <v>7.6129672848413418E-2</v>
      </c>
      <c r="S24" s="37">
        <v>66192</v>
      </c>
      <c r="T24" s="59">
        <v>0.30711697374342889</v>
      </c>
    </row>
    <row r="25" spans="1:20" x14ac:dyDescent="0.2">
      <c r="A25" s="63" t="s">
        <v>256</v>
      </c>
      <c r="C25" s="35">
        <v>213683</v>
      </c>
      <c r="D25" s="59">
        <v>0.96758750111145941</v>
      </c>
      <c r="E25" s="35">
        <v>185779</v>
      </c>
      <c r="F25" s="59">
        <v>0.86941403855243515</v>
      </c>
      <c r="G25" s="35">
        <v>7447</v>
      </c>
      <c r="H25" s="59">
        <v>3.4850690040854913E-2</v>
      </c>
      <c r="I25" s="35">
        <v>757</v>
      </c>
      <c r="J25" s="59">
        <v>3.5426309065297659E-3</v>
      </c>
      <c r="K25" s="35">
        <v>3789</v>
      </c>
      <c r="L25" s="59">
        <v>1.7731873850516888E-2</v>
      </c>
      <c r="M25" s="35">
        <v>75</v>
      </c>
      <c r="N25" s="59">
        <v>3.5098721002606667E-4</v>
      </c>
      <c r="O25" s="35">
        <v>625</v>
      </c>
      <c r="P25" s="59">
        <v>2.9248934168838885E-3</v>
      </c>
      <c r="Q25" s="35">
        <v>8285</v>
      </c>
      <c r="R25" s="59">
        <v>3.8772387134212827E-2</v>
      </c>
      <c r="S25" s="37">
        <v>27904</v>
      </c>
      <c r="T25" s="59">
        <v>0.13058596144756485</v>
      </c>
    </row>
    <row r="26" spans="1:20" x14ac:dyDescent="0.2">
      <c r="A26" s="63" t="s">
        <v>257</v>
      </c>
      <c r="C26" s="35">
        <v>206658</v>
      </c>
      <c r="D26" s="59">
        <v>0.97085522941284641</v>
      </c>
      <c r="E26" s="35">
        <v>189301</v>
      </c>
      <c r="F26" s="59">
        <v>0.9160109940094262</v>
      </c>
      <c r="G26" s="35">
        <v>3383</v>
      </c>
      <c r="H26" s="59">
        <v>1.6370041324313599E-2</v>
      </c>
      <c r="I26" s="35">
        <v>722</v>
      </c>
      <c r="J26" s="59">
        <v>3.4936948968827724E-3</v>
      </c>
      <c r="K26" s="35">
        <v>1004</v>
      </c>
      <c r="L26" s="59">
        <v>4.8582682499588694E-3</v>
      </c>
      <c r="M26" s="35">
        <v>53</v>
      </c>
      <c r="N26" s="59">
        <v>2.5646236777671322E-4</v>
      </c>
      <c r="O26" s="35">
        <v>493</v>
      </c>
      <c r="P26" s="59">
        <v>2.3855839115833888E-3</v>
      </c>
      <c r="Q26" s="35">
        <v>5679</v>
      </c>
      <c r="R26" s="59">
        <v>2.7480184652904801E-2</v>
      </c>
      <c r="S26" s="37">
        <v>17357</v>
      </c>
      <c r="T26" s="59">
        <v>8.3989005990573795E-2</v>
      </c>
    </row>
    <row r="27" spans="1:20" x14ac:dyDescent="0.2">
      <c r="A27" s="63" t="s">
        <v>258</v>
      </c>
      <c r="C27" s="35">
        <v>212280</v>
      </c>
      <c r="D27" s="59">
        <v>0.96911626154136044</v>
      </c>
      <c r="E27" s="35">
        <v>168302</v>
      </c>
      <c r="F27" s="59">
        <v>0.79283022423214622</v>
      </c>
      <c r="G27" s="35">
        <v>12331</v>
      </c>
      <c r="H27" s="59">
        <v>5.8088373845863954E-2</v>
      </c>
      <c r="I27" s="35">
        <v>1166</v>
      </c>
      <c r="J27" s="59">
        <v>5.4927454305634072E-3</v>
      </c>
      <c r="K27" s="35">
        <v>7031</v>
      </c>
      <c r="L27" s="59">
        <v>3.3121349161484834E-2</v>
      </c>
      <c r="M27" s="35">
        <v>85</v>
      </c>
      <c r="N27" s="59">
        <v>4.004145468249482E-4</v>
      </c>
      <c r="O27" s="35">
        <v>733</v>
      </c>
      <c r="P27" s="59">
        <v>3.4529866214433767E-3</v>
      </c>
      <c r="Q27" s="35">
        <v>16076</v>
      </c>
      <c r="R27" s="59">
        <v>7.5730167703033729E-2</v>
      </c>
      <c r="S27" s="37">
        <v>43978</v>
      </c>
      <c r="T27" s="59">
        <v>0.20716977576785378</v>
      </c>
    </row>
    <row r="28" spans="1:20" x14ac:dyDescent="0.2">
      <c r="A28" s="63" t="s">
        <v>259</v>
      </c>
      <c r="C28" s="35">
        <v>175918</v>
      </c>
      <c r="D28" s="59">
        <v>0.96562603030957606</v>
      </c>
      <c r="E28" s="35">
        <v>108683</v>
      </c>
      <c r="F28" s="59">
        <v>0.61780488636751218</v>
      </c>
      <c r="G28" s="35">
        <v>51400</v>
      </c>
      <c r="H28" s="59">
        <v>0.29218158460191679</v>
      </c>
      <c r="I28" s="35">
        <v>1224</v>
      </c>
      <c r="J28" s="59">
        <v>6.9577871508316371E-3</v>
      </c>
      <c r="K28" s="35">
        <v>1208</v>
      </c>
      <c r="L28" s="59">
        <v>6.8668356848076949E-3</v>
      </c>
      <c r="M28" s="35">
        <v>60</v>
      </c>
      <c r="N28" s="59">
        <v>3.4106799758978613E-4</v>
      </c>
      <c r="O28" s="35">
        <v>704</v>
      </c>
      <c r="P28" s="59">
        <v>4.0018645050534912E-3</v>
      </c>
      <c r="Q28" s="35">
        <v>6592</v>
      </c>
      <c r="R28" s="59">
        <v>3.7472004001864505E-2</v>
      </c>
      <c r="S28" s="37">
        <v>67235</v>
      </c>
      <c r="T28" s="59">
        <v>0.38219511363248787</v>
      </c>
    </row>
    <row r="29" spans="1:20" x14ac:dyDescent="0.2">
      <c r="A29" s="63" t="s">
        <v>260</v>
      </c>
      <c r="C29" s="35">
        <v>214199</v>
      </c>
      <c r="D29" s="59">
        <v>0.97040602430450196</v>
      </c>
      <c r="E29" s="35">
        <v>174176</v>
      </c>
      <c r="F29" s="59">
        <v>0.81315038819042107</v>
      </c>
      <c r="G29" s="35">
        <v>7965</v>
      </c>
      <c r="H29" s="59">
        <v>3.7185047549241595E-2</v>
      </c>
      <c r="I29" s="35">
        <v>773</v>
      </c>
      <c r="J29" s="59">
        <v>3.6087936918473007E-3</v>
      </c>
      <c r="K29" s="35">
        <v>4422</v>
      </c>
      <c r="L29" s="59">
        <v>2.0644354081951831E-2</v>
      </c>
      <c r="M29" s="35">
        <v>75</v>
      </c>
      <c r="N29" s="59">
        <v>3.5014169067082478E-4</v>
      </c>
      <c r="O29" s="35">
        <v>636</v>
      </c>
      <c r="P29" s="59">
        <v>2.9692015368885942E-3</v>
      </c>
      <c r="Q29" s="35">
        <v>19813</v>
      </c>
      <c r="R29" s="59">
        <v>9.2498097563480694E-2</v>
      </c>
      <c r="S29" s="37">
        <v>40023</v>
      </c>
      <c r="T29" s="59">
        <v>0.18684961180957893</v>
      </c>
    </row>
    <row r="30" spans="1:20" x14ac:dyDescent="0.2">
      <c r="A30" s="63" t="s">
        <v>261</v>
      </c>
      <c r="C30" s="35">
        <v>225476</v>
      </c>
      <c r="D30" s="59">
        <v>0.97146037715765765</v>
      </c>
      <c r="E30" s="35">
        <v>160509</v>
      </c>
      <c r="F30" s="59">
        <v>0.71186733843069772</v>
      </c>
      <c r="G30" s="35">
        <v>27410</v>
      </c>
      <c r="H30" s="59">
        <v>0.12156504461672196</v>
      </c>
      <c r="I30" s="35">
        <v>909</v>
      </c>
      <c r="J30" s="59">
        <v>4.0314711987085097E-3</v>
      </c>
      <c r="K30" s="35">
        <v>6290</v>
      </c>
      <c r="L30" s="59">
        <v>2.7896538877751956E-2</v>
      </c>
      <c r="M30" s="35">
        <v>107</v>
      </c>
      <c r="N30" s="59">
        <v>4.7455161524951657E-4</v>
      </c>
      <c r="O30" s="35">
        <v>952</v>
      </c>
      <c r="P30" s="59">
        <v>4.222178857173269E-3</v>
      </c>
      <c r="Q30" s="35">
        <v>22864</v>
      </c>
      <c r="R30" s="59">
        <v>0.10140325356135464</v>
      </c>
      <c r="S30" s="37">
        <v>64967</v>
      </c>
      <c r="T30" s="59">
        <v>0.28813266156930228</v>
      </c>
    </row>
    <row r="31" spans="1:20" x14ac:dyDescent="0.2">
      <c r="A31" s="63" t="s">
        <v>262</v>
      </c>
      <c r="C31" s="35">
        <v>226068</v>
      </c>
      <c r="D31" s="59">
        <v>0.9744103544066387</v>
      </c>
      <c r="E31" s="35">
        <v>190070</v>
      </c>
      <c r="F31" s="59">
        <v>0.84076472565776672</v>
      </c>
      <c r="G31" s="35">
        <v>3800</v>
      </c>
      <c r="H31" s="59">
        <v>1.6809101686218304E-2</v>
      </c>
      <c r="I31" s="35">
        <v>641</v>
      </c>
      <c r="J31" s="59">
        <v>2.8354300475962983E-3</v>
      </c>
      <c r="K31" s="35">
        <v>6186</v>
      </c>
      <c r="L31" s="59">
        <v>2.7363448166038536E-2</v>
      </c>
      <c r="M31" s="35">
        <v>107</v>
      </c>
      <c r="N31" s="59">
        <v>4.7330891590141019E-4</v>
      </c>
      <c r="O31" s="35">
        <v>640</v>
      </c>
      <c r="P31" s="59">
        <v>2.8310065997841356E-3</v>
      </c>
      <c r="Q31" s="35">
        <v>18839</v>
      </c>
      <c r="R31" s="59">
        <v>8.3333333333333329E-2</v>
      </c>
      <c r="S31" s="37">
        <v>35998</v>
      </c>
      <c r="T31" s="59">
        <v>0.15923527434223331</v>
      </c>
    </row>
    <row r="32" spans="1:20" x14ac:dyDescent="0.2">
      <c r="A32" s="63" t="s">
        <v>263</v>
      </c>
      <c r="C32" s="35">
        <v>195335</v>
      </c>
      <c r="D32" s="59">
        <v>0.96710266977244219</v>
      </c>
      <c r="E32" s="35">
        <v>176927</v>
      </c>
      <c r="F32" s="59">
        <v>0.90576189622955439</v>
      </c>
      <c r="G32" s="35">
        <v>2314</v>
      </c>
      <c r="H32" s="59">
        <v>1.1846315304476924E-2</v>
      </c>
      <c r="I32" s="35">
        <v>688</v>
      </c>
      <c r="J32" s="59">
        <v>3.5221542478306501E-3</v>
      </c>
      <c r="K32" s="35">
        <v>909</v>
      </c>
      <c r="L32" s="59">
        <v>4.6535439117413677E-3</v>
      </c>
      <c r="M32" s="35">
        <v>34</v>
      </c>
      <c r="N32" s="59">
        <v>1.7405994829395652E-4</v>
      </c>
      <c r="O32" s="35">
        <v>453</v>
      </c>
      <c r="P32" s="59">
        <v>2.3190928405047739E-3</v>
      </c>
      <c r="Q32" s="35">
        <v>7584</v>
      </c>
      <c r="R32" s="59">
        <v>3.8825607290040184E-2</v>
      </c>
      <c r="S32" s="37">
        <v>18408</v>
      </c>
      <c r="T32" s="59">
        <v>9.4238103770445641E-2</v>
      </c>
    </row>
    <row r="33" spans="1:20" x14ac:dyDescent="0.2">
      <c r="A33" s="63" t="s">
        <v>264</v>
      </c>
      <c r="C33" s="35">
        <v>202924</v>
      </c>
      <c r="D33" s="59">
        <v>0.97181703494904503</v>
      </c>
      <c r="E33" s="35">
        <v>155069</v>
      </c>
      <c r="F33" s="59">
        <v>0.76417279375529756</v>
      </c>
      <c r="G33" s="35">
        <v>25885</v>
      </c>
      <c r="H33" s="59">
        <v>0.12756007175100037</v>
      </c>
      <c r="I33" s="35">
        <v>727</v>
      </c>
      <c r="J33" s="59">
        <v>3.5826220654037967E-3</v>
      </c>
      <c r="K33" s="35">
        <v>2283</v>
      </c>
      <c r="L33" s="59">
        <v>1.1250517435098854E-2</v>
      </c>
      <c r="M33" s="35">
        <v>85</v>
      </c>
      <c r="N33" s="59">
        <v>4.1887603240622104E-4</v>
      </c>
      <c r="O33" s="35">
        <v>773</v>
      </c>
      <c r="P33" s="59">
        <v>3.8093079182353984E-3</v>
      </c>
      <c r="Q33" s="35">
        <v>12383</v>
      </c>
      <c r="R33" s="59">
        <v>6.1022845991602764E-2</v>
      </c>
      <c r="S33" s="37">
        <v>47855</v>
      </c>
      <c r="T33" s="59">
        <v>0.23582720624470244</v>
      </c>
    </row>
    <row r="34" spans="1:20" x14ac:dyDescent="0.2">
      <c r="A34" s="63" t="s">
        <v>265</v>
      </c>
      <c r="C34" s="35">
        <v>193451</v>
      </c>
      <c r="D34" s="59">
        <v>0.96931522711177509</v>
      </c>
      <c r="E34" s="35">
        <v>169460</v>
      </c>
      <c r="F34" s="59">
        <v>0.87598409933264754</v>
      </c>
      <c r="G34" s="35">
        <v>6651</v>
      </c>
      <c r="H34" s="59">
        <v>3.4380799272167112E-2</v>
      </c>
      <c r="I34" s="35">
        <v>2150</v>
      </c>
      <c r="J34" s="59">
        <v>1.1113925490175806E-2</v>
      </c>
      <c r="K34" s="35">
        <v>1656</v>
      </c>
      <c r="L34" s="59">
        <v>8.5603072612702967E-3</v>
      </c>
      <c r="M34" s="35">
        <v>80</v>
      </c>
      <c r="N34" s="59">
        <v>4.1354141358793697E-4</v>
      </c>
      <c r="O34" s="35">
        <v>502</v>
      </c>
      <c r="P34" s="59">
        <v>2.5949723702643045E-3</v>
      </c>
      <c r="Q34" s="35">
        <v>7016</v>
      </c>
      <c r="R34" s="59">
        <v>3.6267581971662077E-2</v>
      </c>
      <c r="S34" s="37">
        <v>23991</v>
      </c>
      <c r="T34" s="59">
        <v>0.12401590066735245</v>
      </c>
    </row>
    <row r="35" spans="1:20" x14ac:dyDescent="0.2">
      <c r="A35" s="63" t="s">
        <v>266</v>
      </c>
      <c r="C35" s="35">
        <v>195673</v>
      </c>
      <c r="D35" s="59">
        <v>0.96523792245225448</v>
      </c>
      <c r="E35" s="35">
        <v>156939</v>
      </c>
      <c r="F35" s="59">
        <v>0.80204729318812507</v>
      </c>
      <c r="G35" s="35">
        <v>17971</v>
      </c>
      <c r="H35" s="59">
        <v>9.1842001706929424E-2</v>
      </c>
      <c r="I35" s="35">
        <v>1413</v>
      </c>
      <c r="J35" s="59">
        <v>7.2212313400418044E-3</v>
      </c>
      <c r="K35" s="35">
        <v>1124</v>
      </c>
      <c r="L35" s="59">
        <v>5.7442774424677906E-3</v>
      </c>
      <c r="M35" s="35">
        <v>91</v>
      </c>
      <c r="N35" s="59">
        <v>4.6506160788662717E-4</v>
      </c>
      <c r="O35" s="35">
        <v>548</v>
      </c>
      <c r="P35" s="59">
        <v>2.8005907815590297E-3</v>
      </c>
      <c r="Q35" s="35">
        <v>10785</v>
      </c>
      <c r="R35" s="59">
        <v>5.511746638524477E-2</v>
      </c>
      <c r="S35" s="37">
        <v>38734</v>
      </c>
      <c r="T35" s="59">
        <v>0.19795270681187491</v>
      </c>
    </row>
    <row r="36" spans="1:20" x14ac:dyDescent="0.2">
      <c r="A36" s="63" t="s">
        <v>267</v>
      </c>
      <c r="C36" s="35">
        <v>204742</v>
      </c>
      <c r="D36" s="59">
        <v>0.96848716921784495</v>
      </c>
      <c r="E36" s="35">
        <v>187948</v>
      </c>
      <c r="F36" s="59">
        <v>0.91797481708687034</v>
      </c>
      <c r="G36" s="35">
        <v>1864</v>
      </c>
      <c r="H36" s="59">
        <v>9.1041408211309845E-3</v>
      </c>
      <c r="I36" s="35">
        <v>1852</v>
      </c>
      <c r="J36" s="59">
        <v>9.0455304724970931E-3</v>
      </c>
      <c r="K36" s="35">
        <v>823</v>
      </c>
      <c r="L36" s="59">
        <v>4.0196930771409876E-3</v>
      </c>
      <c r="M36" s="35">
        <v>53</v>
      </c>
      <c r="N36" s="59">
        <v>2.5886237313301619E-4</v>
      </c>
      <c r="O36" s="35">
        <v>570</v>
      </c>
      <c r="P36" s="59">
        <v>2.7839915601097966E-3</v>
      </c>
      <c r="Q36" s="35">
        <v>5180</v>
      </c>
      <c r="R36" s="59">
        <v>2.5300133826962713E-2</v>
      </c>
      <c r="S36" s="37">
        <v>16794</v>
      </c>
      <c r="T36" s="59">
        <v>8.2025182913129699E-2</v>
      </c>
    </row>
    <row r="37" spans="1:20" x14ac:dyDescent="0.2">
      <c r="A37" s="63" t="s">
        <v>268</v>
      </c>
      <c r="C37" s="35">
        <v>196947</v>
      </c>
      <c r="D37" s="59">
        <v>0.96901196768673803</v>
      </c>
      <c r="E37" s="35">
        <v>182815</v>
      </c>
      <c r="F37" s="59">
        <v>0.92824465465328232</v>
      </c>
      <c r="G37" s="35">
        <v>1186</v>
      </c>
      <c r="H37" s="59">
        <v>6.0219246802439234E-3</v>
      </c>
      <c r="I37" s="35">
        <v>960</v>
      </c>
      <c r="J37" s="59">
        <v>4.8744078356105953E-3</v>
      </c>
      <c r="K37" s="35">
        <v>1834</v>
      </c>
      <c r="L37" s="59">
        <v>9.312149969281076E-3</v>
      </c>
      <c r="M37" s="35">
        <v>96</v>
      </c>
      <c r="N37" s="59">
        <v>4.8744078356105958E-4</v>
      </c>
      <c r="O37" s="35">
        <v>525</v>
      </c>
      <c r="P37" s="59">
        <v>2.6656917850995444E-3</v>
      </c>
      <c r="Q37" s="35">
        <v>3428</v>
      </c>
      <c r="R37" s="59">
        <v>1.7405697979659501E-2</v>
      </c>
      <c r="S37" s="37">
        <v>14132</v>
      </c>
      <c r="T37" s="59">
        <v>7.1755345346717639E-2</v>
      </c>
    </row>
    <row r="38" spans="1:20" x14ac:dyDescent="0.2">
      <c r="A38" s="63" t="s">
        <v>269</v>
      </c>
      <c r="C38" s="35">
        <v>209210</v>
      </c>
      <c r="D38" s="59">
        <v>0.96011184933798566</v>
      </c>
      <c r="E38" s="35">
        <v>183684</v>
      </c>
      <c r="F38" s="59">
        <v>0.87798862387075183</v>
      </c>
      <c r="G38" s="35">
        <v>3402</v>
      </c>
      <c r="H38" s="59">
        <v>1.6261172984082979E-2</v>
      </c>
      <c r="I38" s="35">
        <v>7988</v>
      </c>
      <c r="J38" s="59">
        <v>3.8181731274795662E-2</v>
      </c>
      <c r="K38" s="35">
        <v>1250</v>
      </c>
      <c r="L38" s="59">
        <v>5.9748577983843986E-3</v>
      </c>
      <c r="M38" s="35">
        <v>161</v>
      </c>
      <c r="N38" s="59">
        <v>7.6956168443191055E-4</v>
      </c>
      <c r="O38" s="35">
        <v>596</v>
      </c>
      <c r="P38" s="59">
        <v>2.8488121982696811E-3</v>
      </c>
      <c r="Q38" s="35">
        <v>3784</v>
      </c>
      <c r="R38" s="59">
        <v>1.808708952726925E-2</v>
      </c>
      <c r="S38" s="37">
        <v>25526</v>
      </c>
      <c r="T38" s="59">
        <v>0.12201137612924813</v>
      </c>
    </row>
    <row r="39" spans="1:20" x14ac:dyDescent="0.2">
      <c r="A39" s="63" t="s">
        <v>270</v>
      </c>
      <c r="C39" s="35">
        <v>202739</v>
      </c>
      <c r="D39" s="59">
        <v>0.96657278569984073</v>
      </c>
      <c r="E39" s="35">
        <v>184378</v>
      </c>
      <c r="F39" s="59">
        <v>0.90943528378851624</v>
      </c>
      <c r="G39" s="35">
        <v>2449</v>
      </c>
      <c r="H39" s="59">
        <v>1.2079570284947641E-2</v>
      </c>
      <c r="I39" s="35">
        <v>4046</v>
      </c>
      <c r="J39" s="59">
        <v>1.995669308815768E-2</v>
      </c>
      <c r="K39" s="35">
        <v>1578</v>
      </c>
      <c r="L39" s="59">
        <v>7.7834062513872518E-3</v>
      </c>
      <c r="M39" s="35">
        <v>73</v>
      </c>
      <c r="N39" s="59">
        <v>3.6006885700333929E-4</v>
      </c>
      <c r="O39" s="35">
        <v>523</v>
      </c>
      <c r="P39" s="59">
        <v>2.5796714001746087E-3</v>
      </c>
      <c r="Q39" s="35">
        <v>2915</v>
      </c>
      <c r="R39" s="59">
        <v>1.4378092029653891E-2</v>
      </c>
      <c r="S39" s="37">
        <v>18361</v>
      </c>
      <c r="T39" s="59">
        <v>9.0564716211483737E-2</v>
      </c>
    </row>
    <row r="40" spans="1:20" x14ac:dyDescent="0.2">
      <c r="C40" s="15"/>
      <c r="D40" s="12"/>
      <c r="E40" s="15"/>
      <c r="F40" s="12"/>
      <c r="G40" s="15"/>
      <c r="H40" s="12"/>
      <c r="I40" s="15"/>
      <c r="J40" s="12"/>
      <c r="K40" s="15"/>
      <c r="L40" s="12"/>
      <c r="M40" s="15"/>
      <c r="N40" s="12"/>
      <c r="O40" s="15"/>
      <c r="P40" s="12"/>
      <c r="Q40" s="15"/>
      <c r="R40" s="12"/>
    </row>
    <row r="41" spans="1:20" x14ac:dyDescent="0.2">
      <c r="A41" s="72" t="s">
        <v>272</v>
      </c>
      <c r="B41" s="5"/>
      <c r="C41" s="15">
        <f>SUM(C2:C39)</f>
        <v>7914602</v>
      </c>
      <c r="D41" s="12">
        <f>F41+H41+J41+L41+N41+P41+R41</f>
        <v>0.9698106108178276</v>
      </c>
      <c r="E41" s="15">
        <f>SUM(E2:E39)</f>
        <v>5928796</v>
      </c>
      <c r="F41" s="12">
        <f>E41/C41</f>
        <v>0.74909591158216171</v>
      </c>
      <c r="G41" s="15">
        <f>SUM(G2:G39)</f>
        <v>1036399</v>
      </c>
      <c r="H41" s="12">
        <f>G41/C41</f>
        <v>0.13094770905725897</v>
      </c>
      <c r="I41" s="15">
        <f>SUM(I2:I39)</f>
        <v>45894</v>
      </c>
      <c r="J41" s="12">
        <f>I41/C41</f>
        <v>5.7986491297983148E-3</v>
      </c>
      <c r="K41" s="15">
        <f>SUM(K2:K39)</f>
        <v>263131</v>
      </c>
      <c r="L41" s="12">
        <f>K41/C41</f>
        <v>3.3246270627379622E-2</v>
      </c>
      <c r="M41" s="15">
        <f>SUM(M2:M39)</f>
        <v>3406</v>
      </c>
      <c r="N41" s="12">
        <f>M41/C41</f>
        <v>4.3034381261369809E-4</v>
      </c>
      <c r="O41" s="15">
        <f>SUM(O2:O39)</f>
        <v>30394</v>
      </c>
      <c r="P41" s="12">
        <f>O41/C41</f>
        <v>3.8402436408046798E-3</v>
      </c>
      <c r="Q41" s="15">
        <f>SUM(Q2:Q39)</f>
        <v>367645</v>
      </c>
      <c r="R41" s="12">
        <f>Q41/C41</f>
        <v>4.6451482967810639E-2</v>
      </c>
      <c r="S41" s="15">
        <f>SUM(S2:S39)</f>
        <v>1985806</v>
      </c>
      <c r="T41" s="59">
        <f t="shared" ref="T41" si="0">S41/$C41</f>
        <v>0.25090408841783834</v>
      </c>
    </row>
    <row r="42" spans="1:20" x14ac:dyDescent="0.2">
      <c r="A42" s="72"/>
      <c r="B42" s="5"/>
      <c r="C42" s="15"/>
      <c r="D42" s="12"/>
      <c r="E42" s="15"/>
      <c r="F42" s="12"/>
      <c r="G42" s="15"/>
      <c r="H42" s="12"/>
      <c r="I42" s="15"/>
      <c r="J42" s="12"/>
      <c r="K42" s="15"/>
      <c r="L42" s="12"/>
      <c r="M42" s="15"/>
      <c r="N42" s="12"/>
      <c r="O42" s="15"/>
      <c r="P42" s="12"/>
      <c r="Q42" s="15"/>
      <c r="R42" s="12"/>
      <c r="S42" s="15"/>
      <c r="T42" s="12"/>
    </row>
    <row r="43" spans="1:20" x14ac:dyDescent="0.2">
      <c r="A43" s="72"/>
      <c r="B43" s="5"/>
      <c r="C43" s="15"/>
      <c r="D43" s="12"/>
      <c r="E43" s="15"/>
      <c r="F43" s="12"/>
      <c r="G43" s="15"/>
      <c r="H43" s="12"/>
      <c r="I43" s="15"/>
      <c r="J43" s="12"/>
      <c r="K43" s="15"/>
      <c r="L43" s="12"/>
      <c r="M43" s="15"/>
      <c r="N43" s="12"/>
      <c r="O43" s="15"/>
      <c r="P43" s="12"/>
      <c r="Q43" s="15"/>
      <c r="R43" s="12"/>
      <c r="S43" s="15"/>
      <c r="T43" s="12"/>
    </row>
    <row r="44" spans="1:20" x14ac:dyDescent="0.2">
      <c r="A44" s="72" t="s">
        <v>161</v>
      </c>
      <c r="B44" s="5"/>
      <c r="C44" s="15"/>
      <c r="D44" s="12"/>
      <c r="E44" s="15"/>
      <c r="F44" s="15">
        <f>COUNTIF(F$2:F$39,("&gt;90%"))</f>
        <v>6</v>
      </c>
      <c r="G44" s="15"/>
      <c r="H44" s="15">
        <f>COUNTIF(H$2:H$39,("&gt;90%"))</f>
        <v>0</v>
      </c>
      <c r="I44" s="15"/>
      <c r="J44" s="15">
        <f>COUNTIF(J$2:J$39,("&gt;90%"))</f>
        <v>0</v>
      </c>
      <c r="K44" s="15"/>
      <c r="L44" s="15">
        <f>COUNTIF(L$2:L$39,("&gt;90%"))</f>
        <v>0</v>
      </c>
      <c r="M44" s="15"/>
      <c r="N44" s="15">
        <f>COUNTIF(N$2:N$39,("&gt;90%"))</f>
        <v>0</v>
      </c>
      <c r="O44" s="15"/>
      <c r="P44" s="15">
        <f>COUNTIF(P$2:P$39,("&gt;90%"))</f>
        <v>0</v>
      </c>
      <c r="Q44" s="15"/>
      <c r="R44" s="15">
        <f>COUNTIF(R$2:R$39,("&gt;90%"))</f>
        <v>0</v>
      </c>
      <c r="S44" s="15"/>
      <c r="T44" s="15">
        <f>COUNTIF(T$2:T$39,("&gt;90%"))</f>
        <v>0</v>
      </c>
    </row>
    <row r="45" spans="1:20" x14ac:dyDescent="0.2">
      <c r="A45" s="72" t="s">
        <v>162</v>
      </c>
      <c r="B45" s="5"/>
      <c r="C45" s="15"/>
      <c r="D45" s="12"/>
      <c r="E45" s="15"/>
      <c r="F45" s="15">
        <f>COUNTIF(F$2:F$39,("&gt;80%"))-(F44)</f>
        <v>13</v>
      </c>
      <c r="G45" s="15"/>
      <c r="H45" s="15">
        <f>COUNTIF(H$2:H$39,("&gt;80%"))-(H44)</f>
        <v>0</v>
      </c>
      <c r="I45" s="15"/>
      <c r="J45" s="15">
        <f>COUNTIF(J$2:J$39,("&gt;80%"))-(J44)</f>
        <v>0</v>
      </c>
      <c r="K45" s="15"/>
      <c r="L45" s="15">
        <f>COUNTIF(L$2:L$39,("&gt;80%"))-(L44)</f>
        <v>0</v>
      </c>
      <c r="M45" s="15"/>
      <c r="N45" s="15">
        <f>COUNTIF(N$2:N$39,("&gt;80%"))-(N44)</f>
        <v>0</v>
      </c>
      <c r="O45" s="15"/>
      <c r="P45" s="15">
        <f>COUNTIF(P$2:P$39,("&gt;80%"))-(P44)</f>
        <v>0</v>
      </c>
      <c r="Q45" s="15"/>
      <c r="R45" s="15">
        <f>COUNTIF(R$2:R$39,("&gt;80%"))-(R44)</f>
        <v>0</v>
      </c>
      <c r="S45" s="15"/>
      <c r="T45" s="15">
        <f>COUNTIF(T$2:T$39,("&gt;80%"))-(T44)</f>
        <v>0</v>
      </c>
    </row>
    <row r="46" spans="1:20" x14ac:dyDescent="0.2">
      <c r="A46" s="72" t="s">
        <v>163</v>
      </c>
      <c r="B46" s="5"/>
      <c r="C46" s="15"/>
      <c r="D46" s="12"/>
      <c r="E46" s="15"/>
      <c r="F46" s="15">
        <f>COUNTIF(F$2:F$39,("&gt;70%"))-(SUM(F44:F$45))</f>
        <v>7</v>
      </c>
      <c r="G46" s="15"/>
      <c r="H46" s="15">
        <f>COUNTIF(H$2:H$39,("&gt;70%"))-(SUM(H44:H$45))</f>
        <v>0</v>
      </c>
      <c r="I46" s="15"/>
      <c r="J46" s="15">
        <f>COUNTIF(J$2:J$39,("&gt;70%"))-(SUM(J44:J$45))</f>
        <v>0</v>
      </c>
      <c r="K46" s="15"/>
      <c r="L46" s="15">
        <f>COUNTIF(L$2:L$39,("&gt;70%"))-(SUM(L44:L$45))</f>
        <v>0</v>
      </c>
      <c r="M46" s="15"/>
      <c r="N46" s="15">
        <f>COUNTIF(N$2:N$39,("&gt;70%"))-(SUM(N44:N$45))</f>
        <v>0</v>
      </c>
      <c r="O46" s="15"/>
      <c r="P46" s="15">
        <f>COUNTIF(P$2:P$39,("&gt;70%"))-(SUM(P44:P$45))</f>
        <v>0</v>
      </c>
      <c r="Q46" s="15"/>
      <c r="R46" s="15">
        <f>COUNTIF(R$2:R$39,("&gt;70%"))-(SUM(R44:R$45))</f>
        <v>0</v>
      </c>
      <c r="S46" s="15"/>
      <c r="T46" s="15">
        <f>COUNTIF(T$2:T$39,("&gt;70%"))-(SUM(T44:T$45))</f>
        <v>0</v>
      </c>
    </row>
    <row r="47" spans="1:20" x14ac:dyDescent="0.2">
      <c r="A47" s="72" t="s">
        <v>164</v>
      </c>
      <c r="B47" s="5"/>
      <c r="C47" s="15"/>
      <c r="D47" s="12"/>
      <c r="E47" s="15"/>
      <c r="F47" s="15">
        <f>COUNTIF(F$2:F$39,("&gt;65%"))-(SUM(F$44:F46))</f>
        <v>5</v>
      </c>
      <c r="G47" s="15"/>
      <c r="H47" s="15">
        <f>COUNTIF(H$2:H$39,("&gt;65%"))-(SUM(H$44:H46))</f>
        <v>0</v>
      </c>
      <c r="I47" s="15"/>
      <c r="J47" s="15">
        <f>COUNTIF(J$2:J$39,("&gt;65%"))-(SUM(J$44:J46))</f>
        <v>0</v>
      </c>
      <c r="K47" s="15"/>
      <c r="L47" s="15">
        <f>COUNTIF(L$2:L$39,("&gt;65%"))-(SUM(L$44:L46))</f>
        <v>0</v>
      </c>
      <c r="M47" s="15"/>
      <c r="N47" s="15">
        <f>COUNTIF(N$2:N$39,("&gt;65%"))-(SUM(N$44:N46))</f>
        <v>0</v>
      </c>
      <c r="O47" s="15"/>
      <c r="P47" s="15">
        <f>COUNTIF(P$2:P$39,("&gt;65%"))-(SUM(P$44:P46))</f>
        <v>0</v>
      </c>
      <c r="Q47" s="15"/>
      <c r="R47" s="15">
        <f>COUNTIF(R$2:R$39,("&gt;65%"))-(SUM(R$44:R46))</f>
        <v>0</v>
      </c>
      <c r="S47" s="15"/>
      <c r="T47" s="15">
        <f>COUNTIF(T$2:T$39,("&gt;65%"))-(SUM(T$44:T46))</f>
        <v>1</v>
      </c>
    </row>
    <row r="48" spans="1:20" x14ac:dyDescent="0.2">
      <c r="A48" s="72" t="s">
        <v>165</v>
      </c>
      <c r="B48" s="5"/>
      <c r="C48" s="15"/>
      <c r="D48" s="12"/>
      <c r="E48" s="15"/>
      <c r="F48" s="15">
        <f>COUNTIF(F$2:F$39,("&gt;60%"))-(SUM(F$44:F47))</f>
        <v>1</v>
      </c>
      <c r="G48" s="15"/>
      <c r="H48" s="15">
        <f>COUNTIF(H$2:H$39,("&gt;60%"))-(SUM(H$44:H47))</f>
        <v>0</v>
      </c>
      <c r="I48" s="15"/>
      <c r="J48" s="15">
        <f>COUNTIF(J$2:J$39,("&gt;60%"))-(SUM(J$44:J47))</f>
        <v>0</v>
      </c>
      <c r="K48" s="15"/>
      <c r="L48" s="15">
        <f>COUNTIF(L$2:L$39,("&gt;60%"))-(SUM(L$44:L47))</f>
        <v>0</v>
      </c>
      <c r="M48" s="15"/>
      <c r="N48" s="15">
        <f>COUNTIF(N$2:N$39,("&gt;60%"))-(SUM(N$44:N47))</f>
        <v>0</v>
      </c>
      <c r="O48" s="15"/>
      <c r="P48" s="15">
        <f>COUNTIF(P$2:P$39,("&gt;60%"))-(SUM(P$44:P47))</f>
        <v>0</v>
      </c>
      <c r="Q48" s="15"/>
      <c r="R48" s="15">
        <f>COUNTIF(R$2:R$39,("&gt;60%"))-(SUM(R$44:R47))</f>
        <v>0</v>
      </c>
      <c r="S48" s="15"/>
      <c r="T48" s="15">
        <f>COUNTIF(T$2:T$39,("&gt;60%"))-(SUM(T$44:T47))</f>
        <v>2</v>
      </c>
    </row>
    <row r="49" spans="1:20" x14ac:dyDescent="0.2">
      <c r="A49" s="72" t="s">
        <v>166</v>
      </c>
      <c r="B49" s="5"/>
      <c r="C49" s="15"/>
      <c r="D49" s="12"/>
      <c r="E49" s="15"/>
      <c r="F49" s="15">
        <f>COUNTIF(F$2:F$39,("&gt;55%"))-(SUM(F$44:F48))</f>
        <v>0</v>
      </c>
      <c r="G49" s="15"/>
      <c r="H49" s="15">
        <f>COUNTIF(H$2:H$39,("&gt;55%"))-(SUM(H$44:H48))</f>
        <v>0</v>
      </c>
      <c r="I49" s="15"/>
      <c r="J49" s="15">
        <f>COUNTIF(J$2:J$39,("&gt;55%"))-(SUM(J$44:J48))</f>
        <v>0</v>
      </c>
      <c r="K49" s="15"/>
      <c r="L49" s="15">
        <f>COUNTIF(L$2:L$39,("&gt;55%"))-(SUM(L$44:L48))</f>
        <v>0</v>
      </c>
      <c r="M49" s="15"/>
      <c r="N49" s="15">
        <f>COUNTIF(N$2:N$39,("&gt;55%"))-(SUM(N$44:N48))</f>
        <v>0</v>
      </c>
      <c r="O49" s="15"/>
      <c r="P49" s="15">
        <f>COUNTIF(P$2:P$39,("&gt;55%"))-(SUM(P$44:P48))</f>
        <v>0</v>
      </c>
      <c r="Q49" s="15"/>
      <c r="R49" s="15">
        <f>COUNTIF(R$2:R$39,("&gt;55%"))-(SUM(R$44:R48))</f>
        <v>0</v>
      </c>
      <c r="S49" s="15"/>
      <c r="T49" s="15">
        <f>COUNTIF(T$2:T$39,("&gt;55%"))-(SUM(T$44:T48))</f>
        <v>1</v>
      </c>
    </row>
    <row r="50" spans="1:20" ht="13.5" thickBot="1" x14ac:dyDescent="0.25">
      <c r="A50" s="73" t="s">
        <v>167</v>
      </c>
      <c r="B50" s="31"/>
      <c r="C50" s="32"/>
      <c r="D50" s="33"/>
      <c r="E50" s="32"/>
      <c r="F50" s="32">
        <f>COUNTIF(F$2:F$39,("&gt;50%"))-(SUM(F$44:F49))</f>
        <v>1</v>
      </c>
      <c r="G50" s="32"/>
      <c r="H50" s="32">
        <f>COUNTIF(H$2:H$39,("&gt;50%"))-(SUM(H$44:H49))</f>
        <v>1</v>
      </c>
      <c r="I50" s="32"/>
      <c r="J50" s="32">
        <f>COUNTIF(J$2:J$39,("&gt;50%"))-(SUM(J$44:J49))</f>
        <v>0</v>
      </c>
      <c r="K50" s="32"/>
      <c r="L50" s="32">
        <f>COUNTIF(L$2:L$39,("&gt;50%"))-(SUM(L$44:L49))</f>
        <v>0</v>
      </c>
      <c r="M50" s="32"/>
      <c r="N50" s="32">
        <f>COUNTIF(N$2:N$39,("&gt;50%"))-(SUM(N$44:N49))</f>
        <v>0</v>
      </c>
      <c r="O50" s="32"/>
      <c r="P50" s="32">
        <f>COUNTIF(P$2:P$39,("&gt;50%"))-(SUM(P$44:P49))</f>
        <v>0</v>
      </c>
      <c r="Q50" s="32"/>
      <c r="R50" s="32">
        <f>COUNTIF(R$2:R$39,("&gt;50%"))-(SUM(R$44:R49))</f>
        <v>0</v>
      </c>
      <c r="S50" s="32"/>
      <c r="T50" s="32">
        <f>COUNTIF(T$2:T$39,("&gt;50%"))-(SUM(T$44:T49))</f>
        <v>1</v>
      </c>
    </row>
    <row r="51" spans="1:20" ht="13.5" thickTop="1" x14ac:dyDescent="0.2">
      <c r="A51" s="72" t="s">
        <v>168</v>
      </c>
      <c r="B51" s="5"/>
      <c r="C51" s="15"/>
      <c r="D51" s="12"/>
      <c r="E51" s="15"/>
      <c r="F51" s="15">
        <f>COUNTIF(F$2:F$39,("&gt;45%"))-(SUM(F$44:F50))</f>
        <v>1</v>
      </c>
      <c r="G51" s="15"/>
      <c r="H51" s="15">
        <f>COUNTIF(H$2:H$39,("&gt;45%"))-(SUM(H$44:H50))</f>
        <v>3</v>
      </c>
      <c r="I51" s="15"/>
      <c r="J51" s="15">
        <f>COUNTIF(J$2:J$39,("&gt;45%"))-(SUM(J$44:J50))</f>
        <v>0</v>
      </c>
      <c r="K51" s="15"/>
      <c r="L51" s="15">
        <f>COUNTIF(L$2:L$39,("&gt;45%"))-(SUM(L$44:L50))</f>
        <v>0</v>
      </c>
      <c r="M51" s="15"/>
      <c r="N51" s="15">
        <f>COUNTIF(N$2:N$39,("&gt;45%"))-(SUM(N$44:N50))</f>
        <v>0</v>
      </c>
      <c r="O51" s="15"/>
      <c r="P51" s="15">
        <f>COUNTIF(P$2:P$39,("&gt;45%"))-(SUM(P$44:P50))</f>
        <v>0</v>
      </c>
      <c r="Q51" s="15"/>
      <c r="R51" s="15">
        <f>COUNTIF(R$2:R$39,("&gt;45%"))-(SUM(R$44:R50))</f>
        <v>0</v>
      </c>
      <c r="S51" s="15"/>
      <c r="T51" s="15">
        <f>COUNTIF(T$2:T$39,("&gt;45%"))-(SUM(T$44:T50))</f>
        <v>1</v>
      </c>
    </row>
    <row r="52" spans="1:20" x14ac:dyDescent="0.2">
      <c r="A52" s="72" t="s">
        <v>273</v>
      </c>
      <c r="B52" s="5"/>
      <c r="C52" s="15"/>
      <c r="D52" s="12"/>
      <c r="E52" s="15"/>
      <c r="F52" s="15">
        <f>COUNTIF(F$2:F$39,("&gt;40%"))-(SUM(F$44:F51))</f>
        <v>1</v>
      </c>
      <c r="G52" s="15"/>
      <c r="H52" s="15">
        <f>COUNTIF(H$2:H$39,("&gt;40%"))-(SUM(H$44:H51))</f>
        <v>1</v>
      </c>
      <c r="I52" s="15"/>
      <c r="J52" s="15">
        <f>COUNTIF(J$2:J$39,("&gt;40%"))-(SUM(J$44:J51))</f>
        <v>0</v>
      </c>
      <c r="K52" s="15"/>
      <c r="L52" s="15">
        <f>COUNTIF(L$2:L$39,("&gt;40%"))-(SUM(L$44:L51))</f>
        <v>0</v>
      </c>
      <c r="M52" s="15"/>
      <c r="N52" s="15">
        <f>COUNTIF(N$2:N$39,("&gt;40%"))-(SUM(N$44:N51))</f>
        <v>0</v>
      </c>
      <c r="O52" s="15"/>
      <c r="P52" s="15">
        <f>COUNTIF(P$2:P$39,("&gt;40%"))-(SUM(P$44:P51))</f>
        <v>0</v>
      </c>
      <c r="Q52" s="15"/>
      <c r="R52" s="15">
        <f>COUNTIF(R$2:R$39,("&gt;40%"))-(SUM(R$44:R51))</f>
        <v>0</v>
      </c>
      <c r="S52" s="15"/>
      <c r="T52" s="15">
        <f>COUNTIF(T$2:T$39,("&gt;40%"))-(SUM(T$44:T51))</f>
        <v>0</v>
      </c>
    </row>
    <row r="53" spans="1:20" x14ac:dyDescent="0.2">
      <c r="A53" s="72" t="s">
        <v>169</v>
      </c>
      <c r="B53" s="5"/>
      <c r="C53" s="15"/>
      <c r="D53" s="12"/>
      <c r="E53" s="15"/>
      <c r="F53" s="15">
        <f>COUNTIF(F$2:F$39,("&gt;35%"))-(SUM(F$44:F52))</f>
        <v>2</v>
      </c>
      <c r="G53" s="15"/>
      <c r="H53" s="15">
        <f>COUNTIF(H$2:H$39,("&gt;35%"))-(SUM(H$44:H52))</f>
        <v>0</v>
      </c>
      <c r="I53" s="15"/>
      <c r="J53" s="15">
        <f>COUNTIF(J$2:J$39,("&gt;35%"))-(SUM(J$44:J52))</f>
        <v>0</v>
      </c>
      <c r="K53" s="15"/>
      <c r="L53" s="15">
        <f>COUNTIF(L$2:L$39,("&gt;35%"))-(SUM(L$44:L52))</f>
        <v>0</v>
      </c>
      <c r="M53" s="15"/>
      <c r="N53" s="15">
        <f>COUNTIF(N$2:N$39,("&gt;35%"))-(SUM(N$44:N52))</f>
        <v>0</v>
      </c>
      <c r="O53" s="15"/>
      <c r="P53" s="15">
        <f>COUNTIF(P$2:P$39,("&gt;35%"))-(SUM(P$44:P52))</f>
        <v>0</v>
      </c>
      <c r="Q53" s="15"/>
      <c r="R53" s="15">
        <f>COUNTIF(R$2:R$39,("&gt;35%"))-(SUM(R$44:R52))</f>
        <v>0</v>
      </c>
      <c r="S53" s="15"/>
      <c r="T53" s="15">
        <f>COUNTIF(T$2:T$39,("&gt;35%"))-(SUM(T$44:T52))</f>
        <v>1</v>
      </c>
    </row>
    <row r="54" spans="1:20" x14ac:dyDescent="0.2">
      <c r="A54" s="72" t="s">
        <v>274</v>
      </c>
      <c r="B54" s="5"/>
      <c r="C54" s="15"/>
      <c r="D54" s="12"/>
      <c r="E54" s="15"/>
      <c r="F54" s="15">
        <f>COUNTIF(F$2:F$39,("&gt;30%"))-(SUM(F$44:F53))</f>
        <v>1</v>
      </c>
      <c r="G54" s="15"/>
      <c r="H54" s="15">
        <f>COUNTIF(H$2:H$39,("&gt;30%"))-(SUM(H$44:H53))</f>
        <v>1</v>
      </c>
      <c r="I54" s="15"/>
      <c r="J54" s="15">
        <f>COUNTIF(J$2:J$39,("&gt;30%"))-(SUM(J$44:J53))</f>
        <v>0</v>
      </c>
      <c r="K54" s="15"/>
      <c r="L54" s="15">
        <f>COUNTIF(L$2:L$39,("&gt;30%"))-(SUM(L$44:L53))</f>
        <v>0</v>
      </c>
      <c r="M54" s="15"/>
      <c r="N54" s="15">
        <f>COUNTIF(N$2:N$39,("&gt;30%"))-(SUM(N$44:N53))</f>
        <v>0</v>
      </c>
      <c r="O54" s="15"/>
      <c r="P54" s="15">
        <f>COUNTIF(P$2:P$39,("&gt;30%"))-(SUM(P$44:P53))</f>
        <v>0</v>
      </c>
      <c r="Q54" s="15"/>
      <c r="R54" s="15">
        <f>COUNTIF(R$2:R$39,("&gt;30%"))-(SUM(R$44:R53))</f>
        <v>0</v>
      </c>
      <c r="S54" s="15"/>
      <c r="T54" s="15">
        <f>COUNTIF(T$2:T$39,("&gt;30%"))-(SUM(T$44:T53))</f>
        <v>5</v>
      </c>
    </row>
    <row r="55" spans="1:20" x14ac:dyDescent="0.2">
      <c r="A55" s="72" t="s">
        <v>170</v>
      </c>
      <c r="B55" s="5"/>
      <c r="C55" s="15"/>
      <c r="D55" s="12"/>
      <c r="E55" s="15"/>
      <c r="F55" s="15">
        <f>COUNTIF(F$2:F$39,("&gt;20%"))-(SUM(F$44:F54))</f>
        <v>0</v>
      </c>
      <c r="G55" s="15"/>
      <c r="H55" s="15">
        <f>COUNTIF(H$2:H$39,("&gt;20%"))-(SUM(H$44:H54))</f>
        <v>3</v>
      </c>
      <c r="I55" s="15"/>
      <c r="J55" s="15">
        <f>COUNTIF(J$2:J$39,("&gt;20%"))-(SUM(J$44:J54))</f>
        <v>0</v>
      </c>
      <c r="K55" s="15"/>
      <c r="L55" s="15">
        <f>COUNTIF(L$2:L$39,("&gt;20%"))-(SUM(L$44:L54))</f>
        <v>0</v>
      </c>
      <c r="M55" s="15"/>
      <c r="N55" s="15">
        <f>COUNTIF(N$2:N$39,("&gt;20%"))-(SUM(N$44:N54))</f>
        <v>0</v>
      </c>
      <c r="O55" s="15"/>
      <c r="P55" s="15">
        <f>COUNTIF(P$2:P$39,("&gt;20%"))-(SUM(P$44:P54))</f>
        <v>0</v>
      </c>
      <c r="Q55" s="15"/>
      <c r="R55" s="15">
        <f>COUNTIF(R$2:R$39,("&gt;20%"))-(SUM(R$44:R54))</f>
        <v>0</v>
      </c>
      <c r="S55" s="15"/>
      <c r="T55" s="15">
        <f>COUNTIF(T$2:T$39,("&gt;20%"))-(SUM(T$44:T54))</f>
        <v>7</v>
      </c>
    </row>
    <row r="56" spans="1:20" x14ac:dyDescent="0.2">
      <c r="A56" s="72" t="s">
        <v>171</v>
      </c>
      <c r="B56" s="5"/>
      <c r="C56" s="15"/>
      <c r="D56" s="12"/>
      <c r="E56" s="15"/>
      <c r="F56" s="15">
        <f>COUNTIF(F$2:F$39,("&gt;10%"))-(SUM(F$44:F55))</f>
        <v>0</v>
      </c>
      <c r="G56" s="15"/>
      <c r="H56" s="15">
        <f>COUNTIF(H$2:H$39,("&gt;10%"))-(SUM(H$44:H55))</f>
        <v>6</v>
      </c>
      <c r="I56" s="15"/>
      <c r="J56" s="15">
        <f>COUNTIF(J$2:J$39,("&gt;10%"))-(SUM(J$44:J55))</f>
        <v>0</v>
      </c>
      <c r="K56" s="15"/>
      <c r="L56" s="15">
        <f>COUNTIF(L$2:L$39,("&gt;10%"))-(SUM(L$44:L55))</f>
        <v>3</v>
      </c>
      <c r="M56" s="15"/>
      <c r="N56" s="15">
        <f>COUNTIF(N$2:N$39,("&gt;10%"))-(SUM(N$44:N55))</f>
        <v>0</v>
      </c>
      <c r="O56" s="15"/>
      <c r="P56" s="15">
        <f>COUNTIF(P$2:P$39,("&gt;10%"))-(SUM(P$44:P55))</f>
        <v>0</v>
      </c>
      <c r="Q56" s="15"/>
      <c r="R56" s="15">
        <f>COUNTIF(R$2:R$39,("&gt;10%"))-(SUM(R$44:R55))</f>
        <v>2</v>
      </c>
      <c r="S56" s="15"/>
      <c r="T56" s="15">
        <f>COUNTIF(T$2:T$39,("&gt;10%"))-(SUM(T$44:T55))</f>
        <v>13</v>
      </c>
    </row>
    <row r="57" spans="1:20" x14ac:dyDescent="0.2">
      <c r="A57" s="72" t="s">
        <v>172</v>
      </c>
      <c r="B57" s="5"/>
      <c r="C57" s="15"/>
      <c r="D57" s="12"/>
      <c r="E57" s="15"/>
      <c r="F57" s="15">
        <f>COUNTIF(F$2:F$39,("&lt;10%"))</f>
        <v>0</v>
      </c>
      <c r="G57" s="15"/>
      <c r="H57" s="15">
        <f>COUNTIF(H$2:H$39,("&lt;10%"))</f>
        <v>23</v>
      </c>
      <c r="I57" s="15"/>
      <c r="J57" s="15">
        <f>COUNTIF(J$2:J$39,("&lt;10%"))</f>
        <v>38</v>
      </c>
      <c r="K57" s="15"/>
      <c r="L57" s="15">
        <f>COUNTIF(L$2:L$39,("&lt;10%"))</f>
        <v>35</v>
      </c>
      <c r="M57" s="15"/>
      <c r="N57" s="15">
        <f>COUNTIF(N$2:N$39,("&lt;10%"))</f>
        <v>38</v>
      </c>
      <c r="O57" s="15"/>
      <c r="P57" s="15">
        <f>COUNTIF(P$2:P$39,("&lt;10%"))</f>
        <v>38</v>
      </c>
      <c r="Q57" s="15"/>
      <c r="R57" s="15">
        <f>COUNTIF(R$2:R$39,("&lt;10%"))</f>
        <v>36</v>
      </c>
      <c r="S57" s="15"/>
      <c r="T57" s="15">
        <f>COUNTIF(T$2:T$39,("&lt;10%"))</f>
        <v>6</v>
      </c>
    </row>
    <row r="58" spans="1:20" x14ac:dyDescent="0.2">
      <c r="B58" s="5"/>
      <c r="C58" s="15"/>
      <c r="D58" s="12"/>
      <c r="E58" s="15"/>
      <c r="F58" s="12"/>
      <c r="G58" s="15"/>
      <c r="H58" s="12"/>
      <c r="I58" s="15"/>
      <c r="J58" s="12"/>
      <c r="K58" s="15"/>
      <c r="L58" s="12"/>
      <c r="M58" s="15"/>
      <c r="N58" s="12"/>
      <c r="O58" s="15"/>
      <c r="P58" s="12"/>
      <c r="Q58" s="15"/>
      <c r="R58" s="12"/>
      <c r="S58" s="15"/>
      <c r="T58" s="12"/>
    </row>
    <row r="59" spans="1:20" x14ac:dyDescent="0.2">
      <c r="C59" s="15"/>
      <c r="D59" s="12"/>
      <c r="E59" s="15"/>
      <c r="F59" s="12"/>
      <c r="G59" s="15"/>
      <c r="H59" s="12"/>
      <c r="I59" s="15"/>
      <c r="J59" s="12"/>
      <c r="K59" s="15"/>
      <c r="L59" s="12"/>
      <c r="M59" s="15"/>
      <c r="N59" s="12"/>
      <c r="O59" s="15"/>
      <c r="P59" s="12"/>
      <c r="Q59" s="15"/>
      <c r="R59" s="12"/>
    </row>
    <row r="60" spans="1:20" x14ac:dyDescent="0.2">
      <c r="C60" s="15"/>
      <c r="D60" s="12"/>
      <c r="E60" s="15"/>
      <c r="F60" s="12"/>
      <c r="G60" s="15"/>
      <c r="H60" s="12"/>
      <c r="I60" s="15"/>
      <c r="J60" s="12"/>
      <c r="K60" s="15"/>
      <c r="L60" s="12"/>
      <c r="M60" s="15"/>
      <c r="N60" s="12"/>
      <c r="O60" s="15"/>
      <c r="P60" s="12"/>
      <c r="Q60" s="15"/>
      <c r="R60" s="12"/>
    </row>
    <row r="61" spans="1:20" x14ac:dyDescent="0.2">
      <c r="C61" s="15"/>
      <c r="D61" s="12"/>
      <c r="E61" s="15"/>
      <c r="F61" s="12"/>
      <c r="G61" s="15"/>
      <c r="H61" s="12"/>
      <c r="I61" s="15"/>
      <c r="J61" s="12"/>
      <c r="K61" s="15"/>
      <c r="L61" s="12"/>
      <c r="M61" s="15"/>
      <c r="N61" s="12"/>
      <c r="O61" s="15"/>
      <c r="P61" s="12"/>
      <c r="Q61" s="15"/>
      <c r="R61" s="12"/>
    </row>
    <row r="62" spans="1:20" x14ac:dyDescent="0.2">
      <c r="C62" s="15"/>
      <c r="D62" s="12"/>
      <c r="E62" s="15"/>
      <c r="F62" s="12"/>
      <c r="G62" s="15"/>
      <c r="H62" s="12"/>
      <c r="I62" s="15"/>
      <c r="J62" s="12"/>
      <c r="K62" s="15"/>
      <c r="L62" s="12"/>
      <c r="M62" s="15"/>
      <c r="N62" s="12"/>
      <c r="O62" s="15"/>
      <c r="P62" s="12"/>
      <c r="Q62" s="15"/>
      <c r="R62" s="12"/>
    </row>
    <row r="63" spans="1:20" x14ac:dyDescent="0.2">
      <c r="C63" s="15"/>
      <c r="D63" s="12"/>
      <c r="E63" s="15"/>
      <c r="F63" s="12"/>
      <c r="G63" s="15"/>
      <c r="H63" s="12"/>
      <c r="I63" s="15"/>
      <c r="J63" s="12"/>
      <c r="K63" s="15"/>
      <c r="L63" s="12"/>
      <c r="M63" s="15"/>
      <c r="N63" s="12"/>
      <c r="O63" s="15"/>
      <c r="P63" s="12"/>
      <c r="Q63" s="15"/>
      <c r="R63" s="12"/>
    </row>
    <row r="64" spans="1:20" x14ac:dyDescent="0.2">
      <c r="C64" s="15"/>
      <c r="D64" s="12"/>
      <c r="E64" s="15"/>
      <c r="F64" s="12"/>
      <c r="G64" s="15"/>
      <c r="H64" s="12"/>
      <c r="I64" s="15"/>
      <c r="J64" s="12"/>
      <c r="K64" s="15"/>
      <c r="L64" s="12"/>
      <c r="M64" s="15"/>
      <c r="N64" s="12"/>
      <c r="O64" s="15"/>
      <c r="P64" s="12"/>
      <c r="Q64" s="15"/>
      <c r="R64" s="12"/>
    </row>
    <row r="65" spans="3:18" x14ac:dyDescent="0.2">
      <c r="C65" s="15"/>
      <c r="D65" s="12"/>
      <c r="E65" s="15"/>
      <c r="F65" s="12"/>
      <c r="G65" s="15"/>
      <c r="H65" s="12"/>
      <c r="I65" s="15"/>
      <c r="J65" s="12"/>
      <c r="K65" s="15"/>
      <c r="L65" s="12"/>
      <c r="M65" s="15"/>
      <c r="N65" s="12"/>
      <c r="O65" s="15"/>
      <c r="P65" s="12"/>
      <c r="Q65" s="15"/>
      <c r="R65" s="12"/>
    </row>
    <row r="66" spans="3:18" x14ac:dyDescent="0.2">
      <c r="C66" s="15"/>
      <c r="D66" s="12"/>
      <c r="E66" s="15"/>
      <c r="F66" s="12"/>
      <c r="G66" s="15"/>
      <c r="H66" s="12"/>
      <c r="I66" s="15"/>
      <c r="J66" s="12"/>
      <c r="K66" s="15"/>
      <c r="L66" s="12"/>
      <c r="M66" s="15"/>
      <c r="N66" s="12"/>
      <c r="O66" s="15"/>
      <c r="P66" s="12"/>
      <c r="Q66" s="15"/>
      <c r="R66" s="12"/>
    </row>
    <row r="67" spans="3:18" x14ac:dyDescent="0.2">
      <c r="C67" s="15"/>
      <c r="D67" s="12"/>
      <c r="E67" s="15"/>
      <c r="F67" s="12"/>
      <c r="G67" s="15"/>
      <c r="H67" s="12"/>
      <c r="I67" s="15"/>
      <c r="J67" s="12"/>
      <c r="K67" s="15"/>
      <c r="L67" s="12"/>
      <c r="M67" s="15"/>
      <c r="N67" s="12"/>
      <c r="O67" s="15"/>
      <c r="P67" s="12"/>
      <c r="Q67" s="15"/>
      <c r="R67" s="12"/>
    </row>
    <row r="68" spans="3:18" x14ac:dyDescent="0.2">
      <c r="C68" s="15"/>
      <c r="D68" s="12"/>
      <c r="E68" s="15"/>
      <c r="F68" s="12"/>
      <c r="G68" s="15"/>
      <c r="H68" s="12"/>
      <c r="I68" s="15"/>
      <c r="J68" s="12"/>
      <c r="K68" s="15"/>
      <c r="L68" s="12"/>
      <c r="M68" s="15"/>
      <c r="N68" s="12"/>
      <c r="O68" s="15"/>
      <c r="P68" s="12"/>
      <c r="Q68" s="15"/>
      <c r="R68" s="12"/>
    </row>
    <row r="69" spans="3:18" x14ac:dyDescent="0.2">
      <c r="C69" s="15"/>
      <c r="D69" s="12"/>
      <c r="E69" s="15"/>
      <c r="F69" s="12"/>
      <c r="G69" s="15"/>
      <c r="H69" s="12"/>
      <c r="I69" s="15"/>
      <c r="J69" s="12"/>
      <c r="K69" s="15"/>
      <c r="L69" s="12"/>
      <c r="M69" s="15"/>
      <c r="N69" s="12"/>
      <c r="O69" s="15"/>
      <c r="P69" s="12"/>
      <c r="Q69" s="15"/>
      <c r="R69" s="12"/>
    </row>
    <row r="70" spans="3:18" x14ac:dyDescent="0.2">
      <c r="C70" s="15"/>
      <c r="D70" s="12"/>
      <c r="E70" s="15"/>
      <c r="F70" s="12"/>
      <c r="G70" s="15"/>
      <c r="H70" s="12"/>
      <c r="I70" s="15"/>
      <c r="J70" s="12"/>
      <c r="K70" s="15"/>
      <c r="L70" s="12"/>
      <c r="M70" s="15"/>
      <c r="N70" s="12"/>
      <c r="O70" s="15"/>
      <c r="P70" s="12"/>
      <c r="Q70" s="15"/>
      <c r="R70" s="12"/>
    </row>
    <row r="71" spans="3:18" x14ac:dyDescent="0.2">
      <c r="C71" s="15"/>
      <c r="D71" s="12"/>
      <c r="E71" s="15"/>
      <c r="F71" s="12"/>
      <c r="G71" s="15"/>
      <c r="H71" s="12"/>
      <c r="I71" s="15"/>
      <c r="J71" s="12"/>
      <c r="K71" s="15"/>
      <c r="L71" s="12"/>
      <c r="M71" s="15"/>
      <c r="N71" s="12"/>
      <c r="O71" s="15"/>
      <c r="P71" s="12"/>
      <c r="Q71" s="15"/>
      <c r="R71" s="12"/>
    </row>
    <row r="72" spans="3:18" x14ac:dyDescent="0.2">
      <c r="C72" s="15"/>
      <c r="D72" s="12"/>
      <c r="E72" s="15"/>
      <c r="F72" s="12"/>
      <c r="G72" s="15"/>
      <c r="H72" s="12"/>
      <c r="I72" s="15"/>
      <c r="J72" s="12"/>
      <c r="K72" s="15"/>
      <c r="L72" s="12"/>
      <c r="M72" s="15"/>
      <c r="N72" s="12"/>
      <c r="O72" s="15"/>
      <c r="P72" s="12"/>
      <c r="Q72" s="15"/>
      <c r="R72" s="12"/>
    </row>
    <row r="73" spans="3:18" x14ac:dyDescent="0.2">
      <c r="C73" s="15"/>
      <c r="D73" s="12"/>
      <c r="E73" s="15"/>
      <c r="F73" s="12"/>
      <c r="G73" s="15"/>
      <c r="H73" s="12"/>
      <c r="I73" s="15"/>
      <c r="J73" s="12"/>
      <c r="K73" s="15"/>
      <c r="L73" s="12"/>
      <c r="M73" s="15"/>
      <c r="N73" s="12"/>
      <c r="O73" s="15"/>
      <c r="P73" s="12"/>
      <c r="Q73" s="15"/>
      <c r="R73" s="12"/>
    </row>
    <row r="74" spans="3:18" x14ac:dyDescent="0.2">
      <c r="C74" s="15"/>
      <c r="D74" s="12"/>
      <c r="E74" s="15"/>
      <c r="F74" s="12"/>
      <c r="G74" s="15"/>
      <c r="H74" s="12"/>
      <c r="I74" s="15"/>
      <c r="J74" s="12"/>
      <c r="K74" s="15"/>
      <c r="L74" s="12"/>
      <c r="M74" s="15"/>
      <c r="N74" s="12"/>
      <c r="O74" s="15"/>
      <c r="P74" s="12"/>
      <c r="Q74" s="15"/>
      <c r="R74" s="12"/>
    </row>
    <row r="75" spans="3:18" x14ac:dyDescent="0.2">
      <c r="C75" s="15"/>
      <c r="D75" s="12"/>
      <c r="E75" s="15"/>
      <c r="F75" s="12"/>
      <c r="G75" s="15"/>
      <c r="H75" s="12"/>
      <c r="I75" s="15"/>
      <c r="J75" s="12"/>
      <c r="K75" s="15"/>
      <c r="L75" s="12"/>
      <c r="M75" s="15"/>
      <c r="N75" s="12"/>
      <c r="O75" s="15"/>
      <c r="P75" s="12"/>
      <c r="Q75" s="15"/>
      <c r="R75" s="12"/>
    </row>
    <row r="76" spans="3:18" x14ac:dyDescent="0.2">
      <c r="C76" s="15"/>
      <c r="D76" s="12"/>
      <c r="E76" s="15"/>
      <c r="F76" s="12"/>
      <c r="G76" s="15"/>
      <c r="H76" s="12"/>
      <c r="I76" s="15"/>
      <c r="J76" s="12"/>
      <c r="K76" s="15"/>
      <c r="L76" s="12"/>
      <c r="M76" s="15"/>
      <c r="N76" s="12"/>
      <c r="O76" s="15"/>
      <c r="P76" s="12"/>
      <c r="Q76" s="15"/>
      <c r="R76" s="12"/>
    </row>
    <row r="77" spans="3:18" x14ac:dyDescent="0.2">
      <c r="C77" s="15"/>
      <c r="D77" s="12"/>
      <c r="E77" s="15"/>
      <c r="F77" s="12"/>
      <c r="G77" s="15"/>
      <c r="H77" s="12"/>
      <c r="I77" s="15"/>
      <c r="J77" s="12"/>
      <c r="K77" s="15"/>
      <c r="L77" s="12"/>
      <c r="M77" s="15"/>
      <c r="N77" s="12"/>
      <c r="O77" s="15"/>
      <c r="P77" s="12"/>
      <c r="Q77" s="15"/>
      <c r="R77" s="12"/>
    </row>
    <row r="78" spans="3:18" x14ac:dyDescent="0.2">
      <c r="C78" s="15"/>
      <c r="D78" s="12"/>
      <c r="E78" s="15"/>
      <c r="F78" s="12"/>
      <c r="G78" s="15"/>
      <c r="H78" s="12"/>
      <c r="I78" s="15"/>
      <c r="J78" s="12"/>
      <c r="K78" s="15"/>
      <c r="L78" s="12"/>
      <c r="M78" s="15"/>
      <c r="N78" s="12"/>
      <c r="O78" s="15"/>
      <c r="P78" s="12"/>
      <c r="Q78" s="15"/>
      <c r="R78" s="12"/>
    </row>
    <row r="79" spans="3:18" x14ac:dyDescent="0.2">
      <c r="C79" s="15"/>
      <c r="D79" s="12"/>
      <c r="E79" s="15"/>
      <c r="F79" s="12"/>
      <c r="G79" s="15"/>
      <c r="H79" s="12"/>
      <c r="I79" s="15"/>
      <c r="J79" s="12"/>
      <c r="K79" s="15"/>
      <c r="L79" s="12"/>
      <c r="M79" s="15"/>
      <c r="N79" s="12"/>
      <c r="O79" s="15"/>
      <c r="P79" s="12"/>
      <c r="Q79" s="15"/>
      <c r="R79" s="12"/>
    </row>
    <row r="80" spans="3:18" x14ac:dyDescent="0.2">
      <c r="C80" s="15"/>
      <c r="D80" s="12"/>
      <c r="E80" s="15"/>
      <c r="F80" s="12"/>
      <c r="G80" s="15"/>
      <c r="H80" s="12"/>
      <c r="I80" s="15"/>
      <c r="J80" s="12"/>
      <c r="K80" s="15"/>
      <c r="L80" s="12"/>
      <c r="M80" s="15"/>
      <c r="N80" s="12"/>
      <c r="O80" s="15"/>
      <c r="P80" s="12"/>
      <c r="Q80" s="15"/>
      <c r="R80" s="12"/>
    </row>
    <row r="81" spans="3:18" x14ac:dyDescent="0.2">
      <c r="C81" s="15"/>
      <c r="D81" s="12"/>
      <c r="E81" s="15"/>
      <c r="F81" s="12"/>
      <c r="G81" s="15"/>
      <c r="H81" s="12"/>
      <c r="I81" s="15"/>
      <c r="J81" s="12"/>
      <c r="K81" s="15"/>
      <c r="L81" s="12"/>
      <c r="M81" s="15"/>
      <c r="N81" s="12"/>
      <c r="O81" s="15"/>
      <c r="P81" s="12"/>
      <c r="Q81" s="15"/>
      <c r="R81" s="12"/>
    </row>
    <row r="82" spans="3:18" x14ac:dyDescent="0.2">
      <c r="C82" s="15"/>
      <c r="D82" s="12"/>
      <c r="E82" s="15"/>
      <c r="F82" s="12"/>
      <c r="G82" s="15"/>
      <c r="H82" s="12"/>
      <c r="I82" s="15"/>
      <c r="J82" s="12"/>
      <c r="K82" s="15"/>
      <c r="L82" s="12"/>
      <c r="M82" s="15"/>
      <c r="N82" s="12"/>
      <c r="O82" s="15"/>
      <c r="P82" s="12"/>
      <c r="Q82" s="15"/>
      <c r="R82" s="12"/>
    </row>
    <row r="83" spans="3:18" x14ac:dyDescent="0.2">
      <c r="C83" s="15"/>
      <c r="D83" s="12"/>
      <c r="E83" s="15"/>
      <c r="F83" s="12"/>
      <c r="G83" s="15"/>
      <c r="H83" s="12"/>
      <c r="I83" s="15"/>
      <c r="J83" s="12"/>
      <c r="K83" s="15"/>
      <c r="L83" s="12"/>
      <c r="M83" s="15"/>
      <c r="N83" s="12"/>
      <c r="O83" s="15"/>
      <c r="P83" s="12"/>
      <c r="Q83" s="15"/>
      <c r="R83" s="12"/>
    </row>
    <row r="84" spans="3:18" x14ac:dyDescent="0.2">
      <c r="C84" s="15"/>
      <c r="D84" s="12"/>
      <c r="E84" s="15"/>
      <c r="F84" s="12"/>
      <c r="G84" s="15"/>
      <c r="H84" s="12"/>
      <c r="I84" s="15"/>
      <c r="J84" s="12"/>
      <c r="K84" s="15"/>
      <c r="L84" s="12"/>
      <c r="M84" s="15"/>
      <c r="N84" s="12"/>
      <c r="O84" s="15"/>
      <c r="P84" s="12"/>
      <c r="Q84" s="15"/>
      <c r="R84" s="12"/>
    </row>
    <row r="85" spans="3:18" x14ac:dyDescent="0.2">
      <c r="C85" s="15"/>
      <c r="D85" s="12"/>
      <c r="E85" s="15"/>
      <c r="F85" s="12"/>
      <c r="G85" s="15"/>
      <c r="H85" s="12"/>
      <c r="I85" s="15"/>
      <c r="J85" s="12"/>
      <c r="K85" s="15"/>
      <c r="L85" s="12"/>
      <c r="M85" s="15"/>
      <c r="N85" s="12"/>
      <c r="O85" s="15"/>
      <c r="P85" s="12"/>
      <c r="Q85" s="15"/>
      <c r="R85" s="12"/>
    </row>
    <row r="86" spans="3:18" x14ac:dyDescent="0.2">
      <c r="C86" s="15"/>
      <c r="D86" s="12"/>
      <c r="E86" s="15"/>
      <c r="F86" s="12"/>
      <c r="G86" s="15"/>
      <c r="H86" s="12"/>
      <c r="I86" s="15"/>
      <c r="J86" s="12"/>
      <c r="K86" s="15"/>
      <c r="L86" s="12"/>
      <c r="M86" s="15"/>
      <c r="N86" s="12"/>
      <c r="O86" s="15"/>
      <c r="P86" s="12"/>
      <c r="Q86" s="15"/>
      <c r="R86" s="12"/>
    </row>
    <row r="87" spans="3:18" x14ac:dyDescent="0.2">
      <c r="C87" s="15"/>
      <c r="D87" s="12"/>
      <c r="E87" s="15"/>
      <c r="F87" s="12"/>
      <c r="G87" s="15"/>
      <c r="H87" s="12"/>
      <c r="I87" s="15"/>
      <c r="J87" s="12"/>
      <c r="K87" s="15"/>
      <c r="L87" s="12"/>
      <c r="M87" s="15"/>
      <c r="N87" s="12"/>
      <c r="O87" s="15"/>
      <c r="P87" s="12"/>
      <c r="Q87" s="15"/>
      <c r="R87" s="12"/>
    </row>
    <row r="88" spans="3:18" x14ac:dyDescent="0.2">
      <c r="C88" s="15"/>
      <c r="D88" s="12"/>
      <c r="E88" s="15"/>
      <c r="F88" s="12"/>
      <c r="G88" s="15"/>
      <c r="H88" s="12"/>
      <c r="I88" s="15"/>
      <c r="J88" s="12"/>
      <c r="K88" s="15"/>
      <c r="L88" s="12"/>
      <c r="M88" s="15"/>
      <c r="N88" s="12"/>
      <c r="O88" s="15"/>
      <c r="P88" s="12"/>
      <c r="Q88" s="15"/>
      <c r="R88" s="12"/>
    </row>
    <row r="89" spans="3:18" x14ac:dyDescent="0.2">
      <c r="C89" s="15"/>
      <c r="D89" s="12"/>
      <c r="E89" s="15"/>
      <c r="F89" s="12"/>
      <c r="G89" s="15"/>
      <c r="H89" s="12"/>
      <c r="I89" s="15"/>
      <c r="J89" s="12"/>
      <c r="K89" s="15"/>
      <c r="L89" s="12"/>
      <c r="M89" s="15"/>
      <c r="N89" s="12"/>
      <c r="O89" s="15"/>
      <c r="P89" s="12"/>
      <c r="Q89" s="15"/>
      <c r="R89" s="12"/>
    </row>
    <row r="90" spans="3:18" x14ac:dyDescent="0.2">
      <c r="C90" s="15"/>
      <c r="D90" s="12"/>
      <c r="E90" s="15"/>
      <c r="F90" s="12"/>
      <c r="G90" s="15"/>
      <c r="H90" s="12"/>
      <c r="I90" s="15"/>
      <c r="J90" s="12"/>
      <c r="K90" s="15"/>
      <c r="L90" s="12"/>
      <c r="M90" s="15"/>
      <c r="N90" s="12"/>
      <c r="O90" s="15"/>
      <c r="P90" s="12"/>
      <c r="Q90" s="15"/>
      <c r="R90" s="12"/>
    </row>
    <row r="91" spans="3:18" x14ac:dyDescent="0.2">
      <c r="C91" s="15"/>
      <c r="D91" s="12"/>
      <c r="E91" s="15"/>
      <c r="F91" s="12"/>
      <c r="G91" s="15"/>
      <c r="H91" s="12"/>
      <c r="I91" s="15"/>
      <c r="J91" s="12"/>
      <c r="K91" s="15"/>
      <c r="L91" s="12"/>
      <c r="M91" s="15"/>
      <c r="N91" s="12"/>
      <c r="O91" s="15"/>
      <c r="P91" s="12"/>
      <c r="Q91" s="15"/>
      <c r="R91" s="12"/>
    </row>
    <row r="92" spans="3:18" x14ac:dyDescent="0.2">
      <c r="C92" s="15"/>
      <c r="D92" s="12"/>
      <c r="E92" s="15"/>
      <c r="F92" s="12"/>
      <c r="G92" s="15"/>
      <c r="H92" s="12"/>
      <c r="I92" s="15"/>
      <c r="J92" s="12"/>
      <c r="K92" s="15"/>
      <c r="L92" s="12"/>
      <c r="M92" s="15"/>
      <c r="N92" s="12"/>
      <c r="O92" s="15"/>
      <c r="P92" s="12"/>
      <c r="Q92" s="15"/>
      <c r="R92" s="12"/>
    </row>
    <row r="93" spans="3:18" x14ac:dyDescent="0.2">
      <c r="C93" s="15"/>
      <c r="D93" s="12"/>
      <c r="E93" s="15"/>
      <c r="F93" s="12"/>
      <c r="G93" s="15"/>
      <c r="H93" s="12"/>
      <c r="I93" s="15"/>
      <c r="J93" s="12"/>
      <c r="K93" s="15"/>
      <c r="L93" s="12"/>
      <c r="M93" s="15"/>
      <c r="N93" s="12"/>
      <c r="O93" s="15"/>
      <c r="P93" s="12"/>
      <c r="Q93" s="15"/>
      <c r="R93" s="12"/>
    </row>
    <row r="94" spans="3:18" x14ac:dyDescent="0.2">
      <c r="C94" s="15"/>
      <c r="D94" s="12"/>
      <c r="E94" s="15"/>
      <c r="F94" s="12"/>
      <c r="G94" s="15"/>
      <c r="H94" s="12"/>
      <c r="I94" s="15"/>
      <c r="J94" s="12"/>
      <c r="K94" s="15"/>
      <c r="L94" s="12"/>
      <c r="M94" s="15"/>
      <c r="N94" s="12"/>
      <c r="O94" s="15"/>
      <c r="P94" s="12"/>
      <c r="Q94" s="15"/>
      <c r="R94" s="12"/>
    </row>
    <row r="95" spans="3:18" x14ac:dyDescent="0.2">
      <c r="C95" s="15"/>
      <c r="D95" s="12"/>
      <c r="E95" s="15"/>
      <c r="F95" s="12"/>
      <c r="G95" s="15"/>
      <c r="H95" s="12"/>
      <c r="I95" s="15"/>
      <c r="J95" s="12"/>
      <c r="K95" s="15"/>
      <c r="L95" s="12"/>
      <c r="M95" s="15"/>
      <c r="N95" s="12"/>
      <c r="O95" s="15"/>
      <c r="P95" s="12"/>
      <c r="Q95" s="15"/>
      <c r="R95" s="12"/>
    </row>
    <row r="96" spans="3:18" x14ac:dyDescent="0.2">
      <c r="C96" s="15"/>
      <c r="D96" s="12"/>
      <c r="E96" s="15"/>
      <c r="F96" s="12"/>
      <c r="G96" s="15"/>
      <c r="H96" s="12"/>
      <c r="I96" s="15"/>
      <c r="J96" s="12"/>
      <c r="K96" s="15"/>
      <c r="L96" s="12"/>
      <c r="M96" s="15"/>
      <c r="N96" s="12"/>
      <c r="O96" s="15"/>
      <c r="P96" s="12"/>
      <c r="Q96" s="15"/>
      <c r="R96" s="12"/>
    </row>
    <row r="97" spans="3:18" x14ac:dyDescent="0.2">
      <c r="C97" s="15"/>
      <c r="D97" s="12"/>
      <c r="E97" s="15"/>
      <c r="F97" s="12"/>
      <c r="G97" s="15"/>
      <c r="H97" s="12"/>
      <c r="I97" s="15"/>
      <c r="J97" s="12"/>
      <c r="K97" s="15"/>
      <c r="L97" s="12"/>
      <c r="M97" s="15"/>
      <c r="N97" s="12"/>
      <c r="O97" s="15"/>
      <c r="P97" s="12"/>
      <c r="Q97" s="15"/>
      <c r="R97" s="12"/>
    </row>
    <row r="98" spans="3:18" x14ac:dyDescent="0.2">
      <c r="C98" s="15"/>
      <c r="D98" s="12"/>
      <c r="E98" s="15"/>
      <c r="F98" s="12"/>
      <c r="G98" s="15"/>
      <c r="H98" s="12"/>
      <c r="I98" s="15"/>
      <c r="J98" s="12"/>
      <c r="K98" s="15"/>
      <c r="L98" s="12"/>
      <c r="M98" s="15"/>
      <c r="N98" s="12"/>
      <c r="O98" s="15"/>
      <c r="P98" s="12"/>
      <c r="Q98" s="15"/>
      <c r="R98" s="12"/>
    </row>
    <row r="99" spans="3:18" x14ac:dyDescent="0.2">
      <c r="C99" s="15"/>
      <c r="D99" s="12"/>
      <c r="E99" s="15"/>
      <c r="F99" s="12"/>
      <c r="G99" s="15"/>
      <c r="H99" s="12"/>
      <c r="I99" s="15"/>
      <c r="J99" s="12"/>
      <c r="K99" s="15"/>
      <c r="L99" s="12"/>
      <c r="M99" s="15"/>
      <c r="N99" s="12"/>
      <c r="O99" s="15"/>
      <c r="P99" s="12"/>
      <c r="Q99" s="15"/>
      <c r="R99" s="12"/>
    </row>
  </sheetData>
  <phoneticPr fontId="5" type="noConversion"/>
  <printOptions headings="1" gridLines="1"/>
  <pageMargins left="0.25" right="0.25" top="0.75" bottom="0.75" header="0.3" footer="0.3"/>
  <pageSetup scale="56" fitToHeight="0" orientation="landscape" r:id="rId1"/>
  <headerFooter alignWithMargins="0">
    <oddHeader>&amp;C&amp;F
&amp;A</oddHeader>
    <oddFooter>&amp;CPrepared by Election Data Services, Inc. 
 -- &amp;T &amp;D&amp;RPage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14</vt:i4>
      </vt:variant>
      <vt:variant>
        <vt:lpstr>Named Ranges</vt:lpstr>
      </vt:variant>
      <vt:variant>
        <vt:i4>27</vt:i4>
      </vt:variant>
    </vt:vector>
  </HeadingPairs>
  <TitlesOfParts>
    <vt:vector size="41" baseType="lpstr">
      <vt:lpstr>DevSum</vt:lpstr>
      <vt:lpstr>Deviations</vt:lpstr>
      <vt:lpstr>1-PopRaceAlone</vt:lpstr>
      <vt:lpstr>1A-PopNHRaceAlone</vt:lpstr>
      <vt:lpstr>2-PopRace_Combo</vt:lpstr>
      <vt:lpstr>2A-PopNHRace_Combo</vt:lpstr>
      <vt:lpstr>3-PopRace_OMB</vt:lpstr>
      <vt:lpstr>3A-PopNHRace_OMB</vt:lpstr>
      <vt:lpstr>4-VAPRaceAlone</vt:lpstr>
      <vt:lpstr>4A-VAPNHRaceAlone</vt:lpstr>
      <vt:lpstr>5-VAPRace_Combo</vt:lpstr>
      <vt:lpstr>5A-VAPNHRace_Combo</vt:lpstr>
      <vt:lpstr>6-VAPRace_OMB</vt:lpstr>
      <vt:lpstr>6A-VAPNHRace_OMB</vt:lpstr>
      <vt:lpstr>'1A-PopNHRaceAlone'!Print_Area</vt:lpstr>
      <vt:lpstr>'1-PopRaceAlone'!Print_Area</vt:lpstr>
      <vt:lpstr>'2A-PopNHRace_Combo'!Print_Area</vt:lpstr>
      <vt:lpstr>'2-PopRace_Combo'!Print_Area</vt:lpstr>
      <vt:lpstr>'3A-PopNHRace_OMB'!Print_Area</vt:lpstr>
      <vt:lpstr>'3-PopRace_OMB'!Print_Area</vt:lpstr>
      <vt:lpstr>'4A-VAPNHRaceAlone'!Print_Area</vt:lpstr>
      <vt:lpstr>'4-VAPRaceAlone'!Print_Area</vt:lpstr>
      <vt:lpstr>'5A-VAPNHRace_Combo'!Print_Area</vt:lpstr>
      <vt:lpstr>'5-VAPRace_Combo'!Print_Area</vt:lpstr>
      <vt:lpstr>'6A-VAPNHRace_OMB'!Print_Area</vt:lpstr>
      <vt:lpstr>'6-VAPRace_OMB'!Print_Area</vt:lpstr>
      <vt:lpstr>Deviations!Print_Area</vt:lpstr>
      <vt:lpstr>DevSum!Print_Area</vt:lpstr>
      <vt:lpstr>'1A-PopNHRaceAlone'!Print_Titles</vt:lpstr>
      <vt:lpstr>'1-PopRaceAlone'!Print_Titles</vt:lpstr>
      <vt:lpstr>'2A-PopNHRace_Combo'!Print_Titles</vt:lpstr>
      <vt:lpstr>'2-PopRace_Combo'!Print_Titles</vt:lpstr>
      <vt:lpstr>'3A-PopNHRace_OMB'!Print_Titles</vt:lpstr>
      <vt:lpstr>'3-PopRace_OMB'!Print_Titles</vt:lpstr>
      <vt:lpstr>'4A-VAPNHRaceAlone'!Print_Titles</vt:lpstr>
      <vt:lpstr>'4-VAPRaceAlone'!Print_Titles</vt:lpstr>
      <vt:lpstr>'5A-VAPNHRace_Combo'!Print_Titles</vt:lpstr>
      <vt:lpstr>'5-VAPRace_Combo'!Print_Titles</vt:lpstr>
      <vt:lpstr>'6A-VAPNHRace_OMB'!Print_Titles</vt:lpstr>
      <vt:lpstr>'6-VAPRace_OMB'!Print_Titles</vt:lpstr>
      <vt:lpstr>Deviations!Print_Titles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RI_LegisNB</dc:creator>
  <cp:lastModifiedBy>Administrator</cp:lastModifiedBy>
  <cp:lastPrinted>2021-08-14T00:22:21Z</cp:lastPrinted>
  <dcterms:created xsi:type="dcterms:W3CDTF">2011-04-06T16:50:34Z</dcterms:created>
  <dcterms:modified xsi:type="dcterms:W3CDTF">2021-08-14T00:24:33Z</dcterms:modified>
</cp:coreProperties>
</file>