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28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LGOV\PTD\FOS\Equalization\FORMS\2793 (L-4017 &amp; L-4047)\"/>
    </mc:Choice>
  </mc:AlternateContent>
  <xr:revisionPtr revIDLastSave="0" documentId="13_ncr:9_{3BEB23E0-2C38-4FC1-823E-80D4F0A2BAFA}" xr6:coauthVersionLast="47" xr6:coauthVersionMax="47" xr10:uidLastSave="{00000000-0000-0000-0000-000000000000}"/>
  <workbookProtection lockStructure="1"/>
  <bookViews>
    <workbookView xWindow="-108" yWindow="-108" windowWidth="23256" windowHeight="13896" tabRatio="599" xr2:uid="{00000000-000D-0000-FFFF-FFFF00000000}"/>
  </bookViews>
  <sheets>
    <sheet name="Form 2793 (4017)" sheetId="4" r:id="rId1"/>
    <sheet name="Instructions" sheetId="5" r:id="rId2"/>
  </sheets>
  <definedNames>
    <definedName name="_xlnm.Print_Area" localSheetId="0">'Form 2793 (4017)'!$A:$L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F12" i="4" l="1"/>
  <c r="C4" i="4"/>
  <c r="B62" i="4"/>
  <c r="B48" i="4"/>
  <c r="B46" i="4"/>
  <c r="C67" i="4"/>
  <c r="D37" i="4"/>
  <c r="D41" i="4"/>
  <c r="D56" i="4"/>
  <c r="D59" i="4"/>
  <c r="I41" i="4"/>
  <c r="I37" i="4"/>
  <c r="I43" i="4" s="1"/>
  <c r="I56" i="4"/>
  <c r="I59" i="4"/>
  <c r="L60" i="4" s="1"/>
  <c r="F56" i="4"/>
  <c r="K56" i="4" s="1"/>
  <c r="C57" i="4"/>
  <c r="C40" i="4"/>
  <c r="C56" i="4" s="1"/>
  <c r="C39" i="4"/>
  <c r="C36" i="4"/>
  <c r="C35" i="4"/>
  <c r="A14" i="4"/>
  <c r="B29" i="4"/>
  <c r="B26" i="4"/>
  <c r="L19" i="4"/>
  <c r="L29" i="4" s="1"/>
  <c r="G35" i="4" s="1"/>
  <c r="G36" i="4" s="1"/>
  <c r="L26" i="4"/>
  <c r="G39" i="4" s="1"/>
  <c r="G40" i="4" s="1"/>
  <c r="G56" i="4" s="1"/>
  <c r="C73" i="4"/>
  <c r="C70" i="4"/>
  <c r="A35" i="4"/>
  <c r="A36" i="4" s="1"/>
  <c r="A28" i="4"/>
  <c r="A21" i="4"/>
  <c r="B19" i="4"/>
  <c r="L43" i="4"/>
  <c r="L59" i="4"/>
  <c r="B17" i="4"/>
  <c r="H57" i="4"/>
  <c r="K57" i="4"/>
  <c r="B22" i="4"/>
  <c r="B24" i="4"/>
  <c r="B15" i="4"/>
  <c r="D43" i="4"/>
  <c r="H39" i="4"/>
  <c r="H35" i="4"/>
  <c r="H36" i="4"/>
  <c r="H37" i="4" s="1"/>
  <c r="K37" i="4" s="1"/>
  <c r="K36" i="4"/>
  <c r="K39" i="4"/>
  <c r="H56" i="4"/>
  <c r="H40" i="4"/>
  <c r="K40" i="4"/>
  <c r="K35" i="4"/>
  <c r="A39" i="4" l="1"/>
  <c r="A40" i="4" s="1"/>
  <c r="A56" i="4" s="1"/>
  <c r="H59" i="4"/>
  <c r="H41" i="4"/>
  <c r="K41" i="4" s="1"/>
  <c r="L44" i="4" s="1"/>
  <c r="B66" i="4"/>
  <c r="B69" i="4" s="1"/>
  <c r="B72" i="4" s="1"/>
  <c r="A57" i="4"/>
  <c r="H43" i="4"/>
</calcChain>
</file>

<file path=xl/sharedStrings.xml><?xml version="1.0" encoding="utf-8"?>
<sst xmlns="http://purl.oclc.org/ooxml/spreadsheetml/main" count="115" uniqueCount="73">
  <si>
    <t>C</t>
  </si>
  <si>
    <t>E</t>
  </si>
  <si>
    <t>Sales</t>
  </si>
  <si>
    <t>County Name:</t>
  </si>
  <si>
    <t>1.</t>
  </si>
  <si>
    <t>2.</t>
  </si>
  <si>
    <t>3.</t>
  </si>
  <si>
    <t>4.</t>
  </si>
  <si>
    <t>5.</t>
  </si>
  <si>
    <t>6.</t>
  </si>
  <si>
    <t>7.</t>
  </si>
  <si>
    <t xml:space="preserve">Year of </t>
  </si>
  <si>
    <t xml:space="preserve">Number </t>
  </si>
  <si>
    <t>Total Assessed</t>
  </si>
  <si>
    <t>Adjustment</t>
  </si>
  <si>
    <t xml:space="preserve">Adjusted </t>
  </si>
  <si>
    <t>Assessment</t>
  </si>
  <si>
    <t>of Sales</t>
  </si>
  <si>
    <t>Value for Sales</t>
  </si>
  <si>
    <t>for Sales</t>
  </si>
  <si>
    <t>Modifier</t>
  </si>
  <si>
    <t>L-4017</t>
  </si>
  <si>
    <t xml:space="preserve">March Board of Review valuations are compared with sales transacted during </t>
  </si>
  <si>
    <t>Period</t>
  </si>
  <si>
    <t>Classification of Property (Ag, Com, Res, etc.)</t>
  </si>
  <si>
    <t>City or Township Name:</t>
  </si>
  <si>
    <t>Ratio %</t>
  </si>
  <si>
    <t>Applicable</t>
  </si>
  <si>
    <t>Assessed</t>
  </si>
  <si>
    <t>Value</t>
  </si>
  <si>
    <t>(col. F ÷ col. G)</t>
  </si>
  <si>
    <t>H</t>
  </si>
  <si>
    <t>G</t>
  </si>
  <si>
    <t>F</t>
  </si>
  <si>
    <t>D</t>
  </si>
  <si>
    <t>B</t>
  </si>
  <si>
    <t>A</t>
  </si>
  <si>
    <t>Total</t>
  </si>
  <si>
    <t>Prices</t>
  </si>
  <si>
    <t>12 Month Total Sales</t>
  </si>
  <si>
    <t>24 Month Total Sales</t>
  </si>
  <si>
    <t>% Ratio</t>
  </si>
  <si>
    <t>by the 'Total Prices for Sales' to get the '12 Month Aggregate Adjusted % Ratio'. The 'Aggregate Adjusted</t>
  </si>
  <si>
    <t>L-4047</t>
  </si>
  <si>
    <t>24 Month Sales Study</t>
  </si>
  <si>
    <t>12 Month / Single Year Sales Study</t>
  </si>
  <si>
    <t>Adjusted</t>
  </si>
  <si>
    <t xml:space="preserve">*24 Month Mean Adjusted Ratio </t>
  </si>
  <si>
    <t xml:space="preserve">** 12 Month Aggregate Adjusted Ratio </t>
  </si>
  <si>
    <t>* Important:</t>
  </si>
  <si>
    <r>
      <t>** Important:</t>
    </r>
    <r>
      <rPr>
        <sz val="11"/>
        <rFont val="Arial"/>
        <family val="2"/>
      </rPr>
      <t xml:space="preserve"> </t>
    </r>
  </si>
  <si>
    <t>INSTRUCTIONS FOR FORM 2793 (L-4017 &amp; L-4047)</t>
  </si>
  <si>
    <t>1.  Complete the county and local unit information at the top of the page.</t>
  </si>
  <si>
    <t xml:space="preserve">2.  Indicate the classification of the property in the yellow box in front of the "01". </t>
  </si>
  <si>
    <t>3.  Enter the appropriate value from Form L-4023, line 405, in line 1 of the form.</t>
  </si>
  <si>
    <t>4.  Enter the appropriate value from Form L-4023, line 403, in line 2 of the form.</t>
  </si>
  <si>
    <t>5.  Enter the appropriate value from Form L-4023, line 405, in line 4 of the form.</t>
  </si>
  <si>
    <t>6.  Enter the appropriate value from Form L-4023, line 403, in line 5 of the form.</t>
  </si>
  <si>
    <t>7.  Enter the number of sales, total assessed values and total of prices from Form L-4015 in lines A thru H.</t>
  </si>
  <si>
    <t xml:space="preserve">by the 'Total Prices for Sales' to get the 12 month 'Adjusted % Ratio'.  Repeat this process for sales from </t>
  </si>
  <si>
    <t>Ratio' in column H is carried to Form 603 (L-4018).</t>
  </si>
  <si>
    <t>'Mean Adjusted Ratio'. The 'Mean Adjusted Ratio' in column H is carried to Form 603 (L-4018).</t>
  </si>
  <si>
    <t xml:space="preserve">Note the small yellow highlighted box found between “*24 Month Mean Adjusted Ratio” and the box containing the ratio. </t>
  </si>
  <si>
    <t xml:space="preserve">Note the small yellow highlighted box found between “*12 Month Aggregate Adjusted Ratio” and the box containing the ratio.  </t>
  </si>
  <si>
    <t>Michigan Dept. of Treasury</t>
  </si>
  <si>
    <r>
      <t xml:space="preserve">This form is utilized with your Sales Ratio Study to determine the ratio and true cash value amounts entered on Form 603, </t>
    </r>
    <r>
      <rPr>
        <i/>
        <sz val="10.5"/>
        <rFont val="Arial"/>
        <family val="2"/>
      </rPr>
      <t xml:space="preserve">Analysis for Equalized Valuation </t>
    </r>
  </si>
  <si>
    <t>NOTE: PAGE 2 CONTAINS INSTRUCTIONS THAT SHOULD BE REVIEWED PRIOR TO COMPLETING THIS FORM</t>
  </si>
  <si>
    <t>Form 2793 must be filed in the Michigan Equalization Gateway (MEG) by manually entering the data or</t>
  </si>
  <si>
    <t>Form 2793 (formerly L-4017 and L-4047) is subject to review and audit by the State Tax Commission.</t>
  </si>
  <si>
    <t>your internal analysis only and may not be filed with the State Tax Commission.</t>
  </si>
  <si>
    <t xml:space="preserve">creating an upload file in your CAMA software. This spreadsheet version of Form 2793 is for </t>
  </si>
  <si>
    <r>
      <t xml:space="preserve">Place an asterisk character in the small yellow highlighted box that corresponds to the ratio that will be carried to Form 603 (L-4018R), </t>
    </r>
    <r>
      <rPr>
        <i/>
        <sz val="12"/>
        <rFont val="Arial"/>
        <family val="2"/>
      </rPr>
      <t>Analysis for Equalized Valuation – Real Property</t>
    </r>
    <r>
      <rPr>
        <sz val="12"/>
        <rFont val="Arial"/>
        <family val="2"/>
      </rPr>
      <t xml:space="preserve">. This will identify the ratio that is to be carried to Form 603. However, it will </t>
    </r>
    <r>
      <rPr>
        <b/>
        <u/>
        <sz val="12"/>
        <rFont val="Arial"/>
        <family val="2"/>
      </rPr>
      <t>not</t>
    </r>
    <r>
      <rPr>
        <sz val="12"/>
        <rFont val="Arial"/>
        <family val="2"/>
      </rPr>
      <t xml:space="preserve"> automatically post the ratio to Form 603.</t>
    </r>
  </si>
  <si>
    <t>2793 (Rev 09-24)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</si>
</sst>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000"/>
    <numFmt numFmtId="166" formatCode="[$-409]mmmmm\-yy;@"/>
  </numFmts>
  <fonts count="31">
    <font>
      <sz val="12"/>
      <name val="8514oem"/>
    </font>
    <font>
      <sz val="12"/>
      <name val="8514oem"/>
    </font>
    <font>
      <b/>
      <sz val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.5"/>
      <name val="Arial"/>
      <family val="2"/>
    </font>
    <font>
      <i/>
      <sz val="10.5"/>
      <name val="Arial"/>
      <family val="2"/>
    </font>
    <font>
      <sz val="10"/>
      <name val="Arial"/>
      <family val="2"/>
    </font>
    <font>
      <sz val="8.5"/>
      <name val="Arial"/>
      <family val="2"/>
    </font>
    <font>
      <sz val="8.6999999999999993"/>
      <name val="Arial"/>
      <family val="2"/>
    </font>
    <font>
      <b/>
      <i/>
      <sz val="12"/>
      <name val="Arial"/>
      <family val="2"/>
    </font>
    <font>
      <sz val="6"/>
      <name val="Arial"/>
      <family val="2"/>
    </font>
    <font>
      <sz val="6"/>
      <name val="8514oem"/>
    </font>
    <font>
      <b/>
      <sz val="9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color indexed="12"/>
      <name val="Arial"/>
      <family val="2"/>
    </font>
    <font>
      <b/>
      <sz val="14.5"/>
      <name val="Arial"/>
      <family val="2"/>
    </font>
    <font>
      <b/>
      <sz val="10.5"/>
      <name val="Arial"/>
      <family val="2"/>
    </font>
    <font>
      <b/>
      <sz val="14"/>
      <color rgb="FFFF0000"/>
      <name val="Arial"/>
      <family val="2"/>
    </font>
    <font>
      <b/>
      <sz val="14.5"/>
      <color theme="4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b/>
      <u/>
      <sz val="12"/>
      <name val="Arial"/>
      <family val="2"/>
    </font>
    <font>
      <b/>
      <sz val="14"/>
      <color indexed="16"/>
      <name val="Arial"/>
      <family val="2"/>
    </font>
    <font>
      <sz val="12"/>
      <color rgb="FFFF0000"/>
      <name val="Arial"/>
      <family val="2"/>
    </font>
    <font>
      <b/>
      <sz val="12"/>
      <color indexed="16"/>
      <name val="Arial"/>
      <family val="2"/>
    </font>
    <font>
      <b/>
      <sz val="11"/>
      <color indexed="12"/>
      <name val="Arial"/>
      <family val="2"/>
    </font>
    <font>
      <sz val="11"/>
      <color indexed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6">
    <border>
      <start/>
      <end/>
      <top/>
      <bottom/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/>
      <top style="double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/>
      <end/>
      <top/>
      <bottom style="double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5">
    <xf numFmtId="0" fontId="0" fillId="0" borderId="0" xfId="0"/>
    <xf numFmtId="0" fontId="5" fillId="0" borderId="0" xfId="0" applyFont="1"/>
    <xf numFmtId="0" fontId="5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10" fillId="0" borderId="0" xfId="0" quotePrefix="1" applyFont="1" applyAlignment="1">
      <alignment horizontal="right"/>
    </xf>
    <xf numFmtId="0" fontId="10" fillId="0" borderId="0" xfId="0" quotePrefix="1" applyFont="1" applyAlignment="1">
      <alignment horizontal="left"/>
    </xf>
    <xf numFmtId="0" fontId="10" fillId="0" borderId="0" xfId="0" applyFont="1"/>
    <xf numFmtId="164" fontId="10" fillId="0" borderId="0" xfId="1" applyNumberFormat="1" applyFont="1" applyBorder="1" applyProtection="1">
      <protection locked="0"/>
    </xf>
    <xf numFmtId="165" fontId="10" fillId="0" borderId="0" xfId="0" applyNumberFormat="1" applyFont="1"/>
    <xf numFmtId="1" fontId="10" fillId="0" borderId="0" xfId="0" applyNumberFormat="1" applyFont="1"/>
    <xf numFmtId="0" fontId="10" fillId="0" borderId="0" xfId="0" applyFont="1" applyAlignment="1">
      <alignment horizontal="left"/>
    </xf>
    <xf numFmtId="164" fontId="10" fillId="0" borderId="0" xfId="1" applyNumberFormat="1" applyFont="1" applyProtection="1">
      <protection locked="0"/>
    </xf>
    <xf numFmtId="0" fontId="10" fillId="0" borderId="0" xfId="0" applyFont="1" applyAlignment="1">
      <alignment horizontal="right"/>
    </xf>
    <xf numFmtId="0" fontId="11" fillId="0" borderId="0" xfId="0" quotePrefix="1" applyFont="1" applyAlignment="1">
      <alignment horizontal="right"/>
    </xf>
    <xf numFmtId="0" fontId="11" fillId="0" borderId="0" xfId="0" applyFont="1"/>
    <xf numFmtId="164" fontId="11" fillId="0" borderId="0" xfId="1" applyNumberFormat="1" applyFont="1" applyBorder="1" applyProtection="1">
      <protection locked="0"/>
    </xf>
    <xf numFmtId="165" fontId="11" fillId="0" borderId="0" xfId="0" applyNumberFormat="1" applyFont="1"/>
    <xf numFmtId="1" fontId="11" fillId="0" borderId="0" xfId="0" applyNumberFormat="1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0" fontId="11" fillId="0" borderId="0" xfId="0" quotePrefix="1" applyFont="1" applyAlignment="1">
      <alignment horizontal="left"/>
    </xf>
    <xf numFmtId="0" fontId="5" fillId="0" borderId="0" xfId="0" quotePrefix="1" applyFont="1" applyAlignment="1">
      <alignment horizontal="right"/>
    </xf>
    <xf numFmtId="0" fontId="5" fillId="0" borderId="0" xfId="0" applyFont="1" applyAlignment="1">
      <alignment horizontal="centerContinuous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4" fillId="0" borderId="0" xfId="0" applyFont="1"/>
    <xf numFmtId="0" fontId="12" fillId="0" borderId="0" xfId="0" applyFont="1" applyAlignment="1">
      <alignment horizontal="left"/>
    </xf>
    <xf numFmtId="166" fontId="16" fillId="0" borderId="3" xfId="0" quotePrefix="1" applyNumberFormat="1" applyFont="1" applyBorder="1" applyAlignment="1">
      <alignment horizontal="centerContinuous"/>
    </xf>
    <xf numFmtId="0" fontId="4" fillId="0" borderId="0" xfId="0" quotePrefix="1" applyFont="1" applyAlignment="1">
      <alignment horizontal="left"/>
    </xf>
    <xf numFmtId="0" fontId="4" fillId="0" borderId="5" xfId="0" quotePrefix="1" applyFont="1" applyBorder="1" applyAlignment="1">
      <alignment horizontal="left"/>
    </xf>
    <xf numFmtId="0" fontId="4" fillId="0" borderId="10" xfId="0" quotePrefix="1" applyFont="1" applyBorder="1" applyAlignment="1">
      <alignment horizontal="left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7" fillId="0" borderId="0" xfId="0" applyFont="1"/>
    <xf numFmtId="0" fontId="16" fillId="0" borderId="0" xfId="0" applyFont="1"/>
    <xf numFmtId="0" fontId="9" fillId="0" borderId="0" xfId="0" quotePrefix="1" applyFont="1" applyAlignment="1">
      <alignment horizontal="right"/>
    </xf>
    <xf numFmtId="0" fontId="9" fillId="0" borderId="0" xfId="0" quotePrefix="1" applyFont="1" applyAlignment="1">
      <alignment horizontal="left"/>
    </xf>
    <xf numFmtId="0" fontId="18" fillId="0" borderId="0" xfId="0" applyFont="1" applyAlignment="1">
      <alignment horizontal="right"/>
    </xf>
    <xf numFmtId="0" fontId="19" fillId="0" borderId="0" xfId="0" applyFont="1" applyAlignment="1">
      <alignment horizontal="left"/>
    </xf>
    <xf numFmtId="0" fontId="2" fillId="0" borderId="0" xfId="0" quotePrefix="1" applyFont="1" applyAlignment="1">
      <alignment horizontal="left"/>
    </xf>
    <xf numFmtId="0" fontId="16" fillId="0" borderId="0" xfId="0" applyFont="1" applyAlignment="1">
      <alignment horizontal="left"/>
    </xf>
    <xf numFmtId="0" fontId="16" fillId="0" borderId="0" xfId="0" quotePrefix="1" applyFont="1" applyAlignment="1">
      <alignment horizontal="left"/>
    </xf>
    <xf numFmtId="0" fontId="12" fillId="0" borderId="0" xfId="0" quotePrefix="1" applyFont="1" applyAlignment="1">
      <alignment horizontal="left"/>
    </xf>
    <xf numFmtId="0" fontId="21" fillId="0" borderId="0" xfId="0" applyFont="1"/>
    <xf numFmtId="0" fontId="20" fillId="0" borderId="0" xfId="0" applyFont="1" applyAlignment="1">
      <alignment horizontal="left"/>
    </xf>
    <xf numFmtId="0" fontId="13" fillId="0" borderId="2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left"/>
    </xf>
    <xf numFmtId="0" fontId="23" fillId="0" borderId="0" xfId="0" applyFont="1" applyAlignment="1">
      <alignment horizontal="justify"/>
    </xf>
    <xf numFmtId="0" fontId="23" fillId="0" borderId="0" xfId="0" applyFont="1" applyAlignment="1">
      <alignment horizontal="left" wrapText="1"/>
    </xf>
    <xf numFmtId="0" fontId="2" fillId="0" borderId="0" xfId="0" applyFont="1"/>
    <xf numFmtId="0" fontId="2" fillId="0" borderId="0" xfId="0" applyFont="1" applyAlignment="1">
      <alignment wrapText="1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wrapText="1"/>
    </xf>
    <xf numFmtId="0" fontId="12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Continuous"/>
    </xf>
    <xf numFmtId="0" fontId="23" fillId="0" borderId="0" xfId="0" applyFont="1" applyAlignment="1">
      <alignment horizontal="centerContinuous"/>
    </xf>
    <xf numFmtId="0" fontId="9" fillId="0" borderId="0" xfId="0" quotePrefix="1" applyFont="1" applyAlignment="1">
      <alignment horizontal="centerContinuous"/>
    </xf>
    <xf numFmtId="0" fontId="9" fillId="0" borderId="2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27" fillId="0" borderId="0" xfId="0" applyFont="1"/>
    <xf numFmtId="0" fontId="6" fillId="0" borderId="0" xfId="0" applyFont="1" applyAlignment="1">
      <alignment horizontal="right"/>
    </xf>
    <xf numFmtId="164" fontId="23" fillId="0" borderId="0" xfId="1" applyNumberFormat="1" applyFont="1" applyProtection="1">
      <protection locked="0"/>
    </xf>
    <xf numFmtId="0" fontId="23" fillId="0" borderId="0" xfId="0" quotePrefix="1" applyFont="1" applyAlignment="1">
      <alignment horizontal="centerContinuous"/>
    </xf>
    <xf numFmtId="0" fontId="23" fillId="0" borderId="6" xfId="0" applyFont="1" applyBorder="1"/>
    <xf numFmtId="0" fontId="23" fillId="0" borderId="7" xfId="0" applyFont="1" applyBorder="1"/>
    <xf numFmtId="0" fontId="23" fillId="0" borderId="6" xfId="0" quotePrefix="1" applyFont="1" applyBorder="1" applyAlignment="1">
      <alignment horizontal="center"/>
    </xf>
    <xf numFmtId="0" fontId="2" fillId="0" borderId="8" xfId="0" applyFont="1" applyBorder="1" applyAlignment="1" applyProtection="1">
      <alignment horizontal="centerContinuous"/>
      <protection locked="0"/>
    </xf>
    <xf numFmtId="0" fontId="23" fillId="0" borderId="4" xfId="0" applyFont="1" applyBorder="1" applyAlignment="1">
      <alignment horizontal="centerContinuous"/>
    </xf>
    <xf numFmtId="0" fontId="6" fillId="0" borderId="8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23" fillId="0" borderId="11" xfId="0" applyFont="1" applyBorder="1"/>
    <xf numFmtId="0" fontId="23" fillId="0" borderId="8" xfId="0" applyFont="1" applyBorder="1"/>
    <xf numFmtId="0" fontId="23" fillId="0" borderId="4" xfId="0" applyFont="1" applyBorder="1"/>
    <xf numFmtId="0" fontId="23" fillId="0" borderId="4" xfId="0" applyFont="1" applyBorder="1" applyAlignment="1">
      <alignment horizontal="center"/>
    </xf>
    <xf numFmtId="0" fontId="2" fillId="2" borderId="4" xfId="1" applyNumberFormat="1" applyFont="1" applyFill="1" applyBorder="1" applyProtection="1">
      <protection locked="0"/>
    </xf>
    <xf numFmtId="0" fontId="2" fillId="0" borderId="4" xfId="0" quotePrefix="1" applyFont="1" applyBorder="1" applyAlignment="1">
      <alignment horizontal="left"/>
    </xf>
    <xf numFmtId="0" fontId="2" fillId="0" borderId="4" xfId="0" applyFont="1" applyBorder="1"/>
    <xf numFmtId="0" fontId="23" fillId="0" borderId="9" xfId="0" applyFont="1" applyBorder="1"/>
    <xf numFmtId="0" fontId="23" fillId="0" borderId="0" xfId="0" applyFont="1" applyAlignment="1">
      <alignment horizontal="right"/>
    </xf>
    <xf numFmtId="164" fontId="2" fillId="2" borderId="4" xfId="1" applyNumberFormat="1" applyFont="1" applyFill="1" applyBorder="1" applyProtection="1">
      <protection locked="0"/>
    </xf>
    <xf numFmtId="164" fontId="23" fillId="0" borderId="0" xfId="1" applyNumberFormat="1" applyFont="1" applyProtection="1"/>
    <xf numFmtId="165" fontId="2" fillId="0" borderId="4" xfId="0" applyNumberFormat="1" applyFont="1" applyBorder="1" applyAlignment="1">
      <alignment horizontal="center"/>
    </xf>
    <xf numFmtId="164" fontId="23" fillId="0" borderId="0" xfId="1" applyNumberFormat="1" applyFont="1" applyBorder="1" applyProtection="1">
      <protection locked="0"/>
    </xf>
    <xf numFmtId="165" fontId="23" fillId="0" borderId="0" xfId="0" applyNumberFormat="1" applyFont="1"/>
    <xf numFmtId="0" fontId="28" fillId="0" borderId="0" xfId="0" applyFont="1"/>
    <xf numFmtId="0" fontId="9" fillId="0" borderId="0" xfId="0" applyFont="1" applyAlignment="1">
      <alignment horizontal="left"/>
    </xf>
    <xf numFmtId="0" fontId="9" fillId="0" borderId="0" xfId="0" applyFont="1"/>
    <xf numFmtId="10" fontId="2" fillId="0" borderId="0" xfId="2" applyNumberFormat="1" applyFont="1" applyBorder="1" applyAlignment="1">
      <alignment horizontal="right"/>
    </xf>
    <xf numFmtId="10" fontId="2" fillId="0" borderId="0" xfId="2" applyNumberFormat="1" applyFont="1" applyBorder="1" applyAlignment="1">
      <alignment horizontal="center"/>
    </xf>
    <xf numFmtId="164" fontId="23" fillId="2" borderId="3" xfId="1" applyNumberFormat="1" applyFont="1" applyFill="1" applyBorder="1" applyProtection="1">
      <protection locked="0"/>
    </xf>
    <xf numFmtId="165" fontId="23" fillId="0" borderId="3" xfId="2" applyNumberFormat="1" applyFont="1" applyBorder="1" applyAlignment="1">
      <alignment horizontal="centerContinuous"/>
    </xf>
    <xf numFmtId="164" fontId="23" fillId="0" borderId="13" xfId="1" applyNumberFormat="1" applyFont="1" applyBorder="1" applyAlignment="1">
      <alignment horizontal="centerContinuous"/>
    </xf>
    <xf numFmtId="164" fontId="23" fillId="0" borderId="1" xfId="1" applyNumberFormat="1" applyFont="1" applyBorder="1" applyAlignment="1">
      <alignment horizontal="centerContinuous"/>
    </xf>
    <xf numFmtId="164" fontId="2" fillId="0" borderId="3" xfId="1" applyNumberFormat="1" applyFont="1" applyBorder="1" applyAlignment="1"/>
    <xf numFmtId="164" fontId="23" fillId="0" borderId="0" xfId="1" applyNumberFormat="1" applyFont="1" applyAlignment="1">
      <alignment horizontal="centerContinuous"/>
    </xf>
    <xf numFmtId="164" fontId="23" fillId="0" borderId="0" xfId="1" applyNumberFormat="1" applyFont="1"/>
    <xf numFmtId="164" fontId="23" fillId="0" borderId="0" xfId="1" applyNumberFormat="1" applyFont="1" applyBorder="1"/>
    <xf numFmtId="0" fontId="29" fillId="2" borderId="3" xfId="0" applyFont="1" applyFill="1" applyBorder="1" applyAlignment="1" applyProtection="1">
      <alignment horizontal="center"/>
      <protection locked="0"/>
    </xf>
    <xf numFmtId="10" fontId="2" fillId="0" borderId="1" xfId="2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10" fontId="2" fillId="0" borderId="0" xfId="2" applyNumberFormat="1" applyFont="1" applyBorder="1" applyAlignment="1">
      <alignment horizontal="left"/>
    </xf>
    <xf numFmtId="10" fontId="23" fillId="0" borderId="0" xfId="2" applyNumberFormat="1" applyFont="1" applyBorder="1"/>
    <xf numFmtId="0" fontId="30" fillId="0" borderId="0" xfId="0" applyFont="1" applyAlignment="1">
      <alignment horizontal="left"/>
    </xf>
    <xf numFmtId="164" fontId="23" fillId="0" borderId="3" xfId="1" applyNumberFormat="1" applyFont="1" applyBorder="1" applyAlignment="1"/>
    <xf numFmtId="164" fontId="23" fillId="0" borderId="0" xfId="1" applyNumberFormat="1" applyFont="1" applyAlignment="1"/>
    <xf numFmtId="10" fontId="2" fillId="0" borderId="3" xfId="2" applyNumberFormat="1" applyFont="1" applyBorder="1" applyAlignment="1">
      <alignment horizontal="center"/>
    </xf>
    <xf numFmtId="0" fontId="12" fillId="0" borderId="0" xfId="0" applyFont="1" applyAlignment="1">
      <alignment horizontal="centerContinuous"/>
    </xf>
    <xf numFmtId="0" fontId="9" fillId="0" borderId="2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23" fillId="0" borderId="15" xfId="0" applyFont="1" applyBorder="1" applyAlignment="1">
      <alignment horizontal="center"/>
    </xf>
    <xf numFmtId="164" fontId="2" fillId="0" borderId="14" xfId="1" applyNumberFormat="1" applyFont="1" applyBorder="1" applyAlignment="1"/>
    <xf numFmtId="164" fontId="2" fillId="0" borderId="1" xfId="1" applyNumberFormat="1" applyFont="1" applyBorder="1" applyAlignment="1"/>
    <xf numFmtId="164" fontId="23" fillId="0" borderId="14" xfId="1" applyNumberFormat="1" applyFont="1" applyBorder="1" applyAlignment="1">
      <alignment horizontal="center"/>
    </xf>
    <xf numFmtId="164" fontId="23" fillId="0" borderId="1" xfId="1" applyNumberFormat="1" applyFont="1" applyBorder="1" applyAlignment="1">
      <alignment horizontal="center"/>
    </xf>
    <xf numFmtId="10" fontId="2" fillId="0" borderId="14" xfId="2" applyNumberFormat="1" applyFont="1" applyBorder="1" applyAlignment="1">
      <alignment horizontal="center"/>
    </xf>
    <xf numFmtId="0" fontId="2" fillId="0" borderId="1" xfId="0" applyFont="1" applyBorder="1"/>
    <xf numFmtId="0" fontId="4" fillId="0" borderId="15" xfId="0" applyFont="1" applyBorder="1" applyAlignment="1">
      <alignment horizontal="center"/>
    </xf>
    <xf numFmtId="10" fontId="23" fillId="0" borderId="14" xfId="2" applyNumberFormat="1" applyFont="1" applyBorder="1" applyAlignment="1">
      <alignment horizontal="center"/>
    </xf>
    <xf numFmtId="0" fontId="23" fillId="0" borderId="1" xfId="0" applyFont="1" applyBorder="1"/>
    <xf numFmtId="164" fontId="23" fillId="2" borderId="14" xfId="1" applyNumberFormat="1" applyFont="1" applyFill="1" applyBorder="1" applyAlignment="1" applyProtection="1">
      <alignment horizontal="center"/>
      <protection locked="0"/>
    </xf>
    <xf numFmtId="164" fontId="23" fillId="2" borderId="1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64" fontId="23" fillId="0" borderId="14" xfId="1" applyNumberFormat="1" applyFont="1" applyBorder="1" applyAlignment="1"/>
    <xf numFmtId="164" fontId="23" fillId="0" borderId="1" xfId="1" applyNumberFormat="1" applyFont="1" applyBorder="1" applyAlignment="1"/>
    <xf numFmtId="164" fontId="2" fillId="2" borderId="4" xfId="1" applyNumberFormat="1" applyFont="1" applyFill="1" applyBorder="1" applyAlignment="1" applyProtection="1">
      <alignment horizontal="center"/>
      <protection locked="0"/>
    </xf>
    <xf numFmtId="164" fontId="2" fillId="2" borderId="9" xfId="1" applyNumberFormat="1" applyFont="1" applyFill="1" applyBorder="1" applyAlignment="1" applyProtection="1">
      <alignment horizontal="center"/>
      <protection locked="0"/>
    </xf>
    <xf numFmtId="0" fontId="23" fillId="0" borderId="14" xfId="0" applyFont="1" applyBorder="1" applyAlignment="1" applyProtection="1">
      <alignment horizontal="center"/>
      <protection locked="0"/>
    </xf>
    <xf numFmtId="0" fontId="23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2" fillId="0" borderId="0" xfId="0" applyFont="1" applyAlignment="1" applyProtection="1">
      <alignment horizontal="center"/>
      <protection locked="0"/>
    </xf>
    <xf numFmtId="10" fontId="23" fillId="0" borderId="13" xfId="2" applyNumberFormat="1" applyFont="1" applyBorder="1" applyAlignment="1">
      <alignment horizontal="center"/>
    </xf>
    <xf numFmtId="164" fontId="2" fillId="0" borderId="14" xfId="1" applyNumberFormat="1" applyFon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1:T73"/>
  <sheetViews>
    <sheetView showGridLines="0" tabSelected="1" view="pageBreakPreview" topLeftCell="A31" zoomScaleNormal="100" zoomScaleSheetLayoutView="100" workbookViewId="0">
      <selection activeCell="D13" sqref="D13"/>
    </sheetView>
  </sheetViews>
  <sheetFormatPr defaultRowHeight="13.8"/>
  <cols>
    <col min="1" max="1" width="2.69921875" customWidth="1"/>
    <col min="2" max="2" width="7.3984375" customWidth="1"/>
    <col min="3" max="3" width="11.19921875" customWidth="1"/>
    <col min="4" max="4" width="2.09765625" customWidth="1"/>
    <col min="5" max="5" width="5.19921875" customWidth="1"/>
    <col min="6" max="6" width="18.3984375" customWidth="1"/>
    <col min="7" max="7" width="13.796875" customWidth="1"/>
    <col min="8" max="8" width="14" customWidth="1"/>
    <col min="9" max="9" width="2" customWidth="1"/>
    <col min="10" max="10" width="14.19921875" customWidth="1"/>
    <col min="11" max="11" width="1.69921875" customWidth="1"/>
    <col min="12" max="12" width="31.8984375" customWidth="1"/>
    <col min="13" max="13" width="9.09765625" customWidth="1"/>
    <col min="14" max="14" width="14" customWidth="1"/>
  </cols>
  <sheetData>
    <row r="1" spans="1:20" ht="17.25" customHeight="1">
      <c r="A1" s="1" t="s">
        <v>64</v>
      </c>
      <c r="B1" s="50"/>
      <c r="C1" s="50"/>
      <c r="D1" s="50"/>
      <c r="E1" s="50"/>
      <c r="F1" s="66"/>
      <c r="G1" s="44"/>
      <c r="H1" s="50"/>
      <c r="I1" s="50"/>
      <c r="J1" s="50"/>
      <c r="K1" s="50"/>
      <c r="L1" s="67" t="s">
        <v>21</v>
      </c>
    </row>
    <row r="2" spans="1:20" ht="12" customHeight="1">
      <c r="A2" s="23" t="s">
        <v>72</v>
      </c>
      <c r="B2" s="50"/>
      <c r="C2" s="50"/>
      <c r="D2" s="50"/>
      <c r="E2" s="50"/>
      <c r="F2" s="50"/>
      <c r="G2" s="66"/>
      <c r="H2" s="50"/>
      <c r="I2" s="50"/>
      <c r="J2" s="50"/>
      <c r="K2" s="50"/>
      <c r="L2" s="50"/>
    </row>
    <row r="3" spans="1:20" ht="14.4" customHeight="1">
      <c r="A3" s="6"/>
      <c r="B3" s="14"/>
      <c r="C3" s="14"/>
      <c r="D3" s="6"/>
      <c r="E3" s="11"/>
      <c r="F3" s="6"/>
      <c r="G3" s="44"/>
      <c r="H3" s="6"/>
      <c r="I3" s="6"/>
      <c r="J3" s="6"/>
      <c r="K3" s="6"/>
      <c r="L3" s="68"/>
    </row>
    <row r="4" spans="1:20" ht="24" customHeight="1">
      <c r="A4" s="141">
        <v>2024</v>
      </c>
      <c r="B4" s="141"/>
      <c r="C4" s="39" t="str">
        <f>"24 and 12 Month Sales Ratio Study for Determining the "&amp;A4+1&amp;" Starting Base"</f>
        <v>24 and 12 Month Sales Ratio Study for Determining the 2025 Starting Base</v>
      </c>
      <c r="D4" s="47"/>
      <c r="E4" s="47"/>
      <c r="F4" s="47"/>
      <c r="G4" s="47"/>
      <c r="H4" s="47"/>
      <c r="I4" s="47"/>
      <c r="J4" s="47"/>
      <c r="K4" s="47"/>
      <c r="L4" s="47"/>
      <c r="M4" s="140"/>
      <c r="N4" s="140"/>
      <c r="O4" s="140"/>
      <c r="P4" s="140"/>
      <c r="Q4" s="140"/>
      <c r="R4" s="140"/>
      <c r="S4" s="140"/>
      <c r="T4" s="140"/>
    </row>
    <row r="5" spans="1:20" ht="18" customHeight="1">
      <c r="A5" s="3"/>
      <c r="B5" s="62"/>
      <c r="C5" s="62"/>
      <c r="D5" s="50"/>
      <c r="E5" s="50"/>
      <c r="F5" s="50"/>
      <c r="G5" s="50"/>
      <c r="H5" s="69"/>
      <c r="I5" s="69"/>
      <c r="J5" s="69"/>
      <c r="K5" s="62"/>
      <c r="L5" s="62"/>
    </row>
    <row r="6" spans="1:20" ht="15" customHeight="1">
      <c r="A6" s="24" t="s">
        <v>65</v>
      </c>
      <c r="B6" s="62"/>
      <c r="C6" s="62"/>
      <c r="D6" s="62"/>
      <c r="E6" s="62"/>
      <c r="F6" s="62"/>
      <c r="G6" s="69"/>
      <c r="H6" s="69"/>
      <c r="I6" s="69"/>
      <c r="J6" s="69"/>
      <c r="K6" s="62"/>
      <c r="L6" s="62"/>
    </row>
    <row r="7" spans="1:20" ht="15" customHeight="1">
      <c r="A7" s="45" t="s">
        <v>66</v>
      </c>
      <c r="B7" s="62"/>
      <c r="C7" s="62"/>
      <c r="D7" s="62"/>
      <c r="E7" s="62"/>
      <c r="F7" s="62"/>
      <c r="G7" s="69"/>
      <c r="H7" s="69"/>
      <c r="I7" s="69"/>
      <c r="J7" s="69"/>
      <c r="K7" s="62"/>
      <c r="L7" s="62"/>
    </row>
    <row r="8" spans="1:20" ht="9" customHeight="1">
      <c r="A8" s="6"/>
      <c r="B8" s="14"/>
      <c r="C8" s="14"/>
      <c r="D8" s="6"/>
      <c r="E8" s="11"/>
      <c r="F8" s="6"/>
      <c r="G8" s="6"/>
      <c r="H8" s="6"/>
      <c r="I8" s="6"/>
      <c r="J8" s="6"/>
      <c r="K8" s="6"/>
      <c r="L8" s="68"/>
    </row>
    <row r="9" spans="1:20" ht="15" customHeight="1">
      <c r="A9" s="29" t="s">
        <v>3</v>
      </c>
      <c r="B9" s="70"/>
      <c r="C9" s="70"/>
      <c r="D9" s="70"/>
      <c r="E9" s="70"/>
      <c r="F9" s="71"/>
      <c r="G9" s="29" t="s">
        <v>25</v>
      </c>
      <c r="H9" s="70"/>
      <c r="I9" s="72"/>
      <c r="J9" s="72"/>
      <c r="K9" s="70"/>
      <c r="L9" s="71"/>
    </row>
    <row r="10" spans="1:20" ht="16.5" customHeight="1">
      <c r="A10" s="73"/>
      <c r="B10" s="74"/>
      <c r="C10" s="135"/>
      <c r="D10" s="135"/>
      <c r="E10" s="135"/>
      <c r="F10" s="136"/>
      <c r="G10" s="75"/>
      <c r="H10" s="135"/>
      <c r="I10" s="135"/>
      <c r="J10" s="135"/>
      <c r="K10" s="135"/>
      <c r="L10" s="136"/>
    </row>
    <row r="11" spans="1:20" ht="15" customHeight="1">
      <c r="A11" s="30" t="s">
        <v>24</v>
      </c>
      <c r="B11" s="28"/>
      <c r="C11" s="28"/>
      <c r="D11" s="50"/>
      <c r="E11" s="50"/>
      <c r="F11" s="50"/>
      <c r="G11" s="76"/>
      <c r="H11" s="76"/>
      <c r="I11" s="76"/>
      <c r="J11" s="76"/>
      <c r="K11" s="50"/>
      <c r="L11" s="77"/>
    </row>
    <row r="12" spans="1:20" ht="16.5" customHeight="1">
      <c r="A12" s="78"/>
      <c r="B12" s="79"/>
      <c r="C12" s="80"/>
      <c r="D12" s="81">
        <v>1</v>
      </c>
      <c r="E12" s="82"/>
      <c r="F12" s="83" t="str">
        <f>IF(D12=1,"Agricultural Sales Study",IF(D12=2,"Commercial Sales Study",IF(D12=3,"Industrial Sales Study",IF(D12=4,"Residential Sales Study",IF(D12=5,"Timber/Cutover Sales Study",IF(D12=6,"Developmental Sales Study","TRY AGAIN"))))))</f>
        <v>Agricultural Sales Study</v>
      </c>
      <c r="G12" s="79"/>
      <c r="H12" s="80"/>
      <c r="I12" s="80"/>
      <c r="J12" s="80"/>
      <c r="K12" s="79"/>
      <c r="L12" s="84"/>
      <c r="N12" s="40"/>
    </row>
    <row r="13" spans="1:20" ht="8.25" customHeight="1">
      <c r="A13" s="50"/>
      <c r="B13" s="50"/>
      <c r="C13" s="76"/>
      <c r="D13" s="76"/>
      <c r="E13" s="50"/>
      <c r="F13" s="54"/>
      <c r="G13" s="40"/>
      <c r="H13" s="76"/>
      <c r="I13" s="76"/>
      <c r="J13" s="76"/>
      <c r="K13" s="50"/>
      <c r="L13" s="50"/>
    </row>
    <row r="14" spans="1:20" ht="15.75" customHeight="1">
      <c r="A14" s="40" t="str">
        <f>$A$4-2&amp;" to "&amp;$A$4-1&amp;" Adjustment Modifier"</f>
        <v>2022 to 2023 Adjustment Modifier</v>
      </c>
      <c r="B14" s="50"/>
      <c r="C14" s="50"/>
      <c r="D14" s="85"/>
      <c r="E14" s="50"/>
      <c r="F14" s="50"/>
      <c r="G14" s="50"/>
      <c r="H14" s="50"/>
      <c r="I14" s="50"/>
      <c r="J14" s="50"/>
      <c r="K14" s="50"/>
      <c r="L14" s="50"/>
      <c r="N14" s="40"/>
    </row>
    <row r="15" spans="1:20" ht="22.5" customHeight="1">
      <c r="A15" s="36" t="s">
        <v>4</v>
      </c>
      <c r="B15" s="37" t="str">
        <f>"Enter the assessed valuation after adjustment from the "&amp;A4-1&amp;" form L-4023 line      "&amp;D12&amp;"05……………………………………………."</f>
        <v>Enter the assessed valuation after adjustment from the 2023 form L-4023 line      105…………………………………………….</v>
      </c>
      <c r="C15" s="5"/>
      <c r="D15" s="6"/>
      <c r="E15" s="7"/>
      <c r="F15" s="6"/>
      <c r="G15" s="6"/>
      <c r="H15" s="8"/>
      <c r="I15" s="9"/>
      <c r="J15" s="10"/>
      <c r="K15" s="4" t="s">
        <v>4</v>
      </c>
      <c r="L15" s="86"/>
    </row>
    <row r="16" spans="1:20" ht="9" customHeight="1">
      <c r="A16" s="6"/>
      <c r="B16" s="14"/>
      <c r="C16" s="14"/>
      <c r="D16" s="6"/>
      <c r="E16" s="11"/>
      <c r="F16" s="6"/>
      <c r="G16" s="6"/>
      <c r="H16" s="6"/>
      <c r="I16" s="6"/>
      <c r="J16" s="6"/>
      <c r="K16" s="6"/>
      <c r="L16" s="87"/>
    </row>
    <row r="17" spans="1:12" ht="18.75" customHeight="1">
      <c r="A17" s="36" t="s">
        <v>5</v>
      </c>
      <c r="B17" s="37" t="str">
        <f>"Enter the assessed valuation before adjustment from the "&amp;A4-1&amp;" form L-4023 line   "&amp;D12&amp;"03……………………………………….."</f>
        <v>Enter the assessed valuation before adjustment from the 2023 form L-4023 line   103………………………………………..</v>
      </c>
      <c r="C17" s="5"/>
      <c r="D17" s="12"/>
      <c r="E17" s="5"/>
      <c r="F17" s="6"/>
      <c r="G17" s="6"/>
      <c r="H17" s="6"/>
      <c r="I17" s="9"/>
      <c r="J17" s="5"/>
      <c r="K17" s="4" t="s">
        <v>5</v>
      </c>
      <c r="L17" s="86"/>
    </row>
    <row r="18" spans="1:12" ht="9" customHeight="1">
      <c r="A18" s="6"/>
      <c r="B18" s="14"/>
      <c r="C18" s="14"/>
      <c r="D18" s="6"/>
      <c r="E18" s="11"/>
      <c r="F18" s="6"/>
      <c r="G18" s="6"/>
      <c r="H18" s="6"/>
      <c r="I18" s="6"/>
      <c r="J18" s="6"/>
      <c r="K18" s="6"/>
      <c r="L18" s="68"/>
    </row>
    <row r="19" spans="1:12" ht="18.75" customHeight="1">
      <c r="A19" s="36" t="s">
        <v>6</v>
      </c>
      <c r="B19" s="37" t="str">
        <f>A4-2&amp;" to "&amp;A4-1&amp;" Adjustment Modifier.  Divide line 1 by line 2 ................................................................................................"</f>
        <v>2022 to 2023 Adjustment Modifier.  Divide line 1 by line 2 ................................................................................................</v>
      </c>
      <c r="C19" s="20"/>
      <c r="D19" s="6"/>
      <c r="E19" s="6"/>
      <c r="F19" s="6"/>
      <c r="G19" s="6"/>
      <c r="H19" s="6"/>
      <c r="I19" s="6"/>
      <c r="J19" s="6"/>
      <c r="K19" s="4" t="s">
        <v>6</v>
      </c>
      <c r="L19" s="88">
        <f>IF(L17=0,0,ROUND(L15/L17,4))</f>
        <v>0</v>
      </c>
    </row>
    <row r="20" spans="1:12" ht="9" customHeight="1">
      <c r="A20" s="6"/>
      <c r="B20" s="14"/>
      <c r="C20" s="14"/>
      <c r="D20" s="6"/>
      <c r="E20" s="11"/>
      <c r="F20" s="6"/>
      <c r="G20" s="6"/>
      <c r="H20" s="6"/>
      <c r="I20" s="6"/>
      <c r="J20" s="6"/>
      <c r="K20" s="6"/>
      <c r="L20" s="68"/>
    </row>
    <row r="21" spans="1:12" ht="15.75" customHeight="1">
      <c r="A21" s="40" t="str">
        <f>A4-1&amp;" to "&amp;A4&amp;" Adjustment Modifier"</f>
        <v>2023 to 2024 Adjustment Modifier</v>
      </c>
      <c r="B21" s="50"/>
      <c r="C21" s="50"/>
      <c r="D21" s="50"/>
      <c r="E21" s="89"/>
      <c r="F21" s="50"/>
      <c r="G21" s="90"/>
      <c r="H21" s="90"/>
      <c r="I21" s="90"/>
      <c r="J21" s="90"/>
      <c r="K21" s="50"/>
      <c r="L21" s="50"/>
    </row>
    <row r="22" spans="1:12" ht="18" customHeight="1">
      <c r="A22" s="36" t="s">
        <v>7</v>
      </c>
      <c r="B22" s="37" t="str">
        <f>"Enter the assessed valuation after adjustment from the "&amp;A4&amp;" form L-4023 line      "&amp;D12&amp;"05……………………………………………."</f>
        <v>Enter the assessed valuation after adjustment from the 2024 form L-4023 line      105…………………………………………….</v>
      </c>
      <c r="C22" s="5"/>
      <c r="D22" s="14"/>
      <c r="E22" s="15"/>
      <c r="F22" s="14"/>
      <c r="G22" s="14"/>
      <c r="H22" s="16"/>
      <c r="I22" s="17"/>
      <c r="J22" s="18"/>
      <c r="K22" s="13" t="s">
        <v>7</v>
      </c>
      <c r="L22" s="86"/>
    </row>
    <row r="23" spans="1:12" ht="9" customHeight="1">
      <c r="A23" s="6"/>
      <c r="B23" s="14"/>
      <c r="C23" s="14"/>
      <c r="D23" s="6"/>
      <c r="E23" s="11"/>
      <c r="F23" s="6"/>
      <c r="G23" s="6"/>
      <c r="H23" s="6"/>
      <c r="I23" s="6"/>
      <c r="J23" s="6"/>
      <c r="K23" s="6"/>
      <c r="L23" s="68"/>
    </row>
    <row r="24" spans="1:12" ht="18.75" customHeight="1">
      <c r="A24" s="36" t="s">
        <v>8</v>
      </c>
      <c r="B24" s="37" t="str">
        <f>"Enter the assessed valuation before adjustment from the "&amp;A4&amp;" form L-4023 line   "&amp;D12&amp;"03……………………………………….."</f>
        <v>Enter the assessed valuation before adjustment from the 2024 form L-4023 line   103………………………………………..</v>
      </c>
      <c r="C24" s="5"/>
      <c r="D24" s="19"/>
      <c r="E24" s="20"/>
      <c r="F24" s="14"/>
      <c r="G24" s="14"/>
      <c r="H24" s="14"/>
      <c r="I24" s="14"/>
      <c r="J24" s="20"/>
      <c r="K24" s="13" t="s">
        <v>8</v>
      </c>
      <c r="L24" s="86"/>
    </row>
    <row r="25" spans="1:12" ht="9" customHeight="1">
      <c r="A25" s="6"/>
      <c r="B25" s="14"/>
      <c r="C25" s="14"/>
      <c r="D25" s="6"/>
      <c r="E25" s="11"/>
      <c r="F25" s="6"/>
      <c r="G25" s="6"/>
      <c r="H25" s="6"/>
      <c r="I25" s="6"/>
      <c r="J25" s="6"/>
      <c r="K25" s="6"/>
      <c r="L25" s="68"/>
    </row>
    <row r="26" spans="1:12" ht="18.75" customHeight="1">
      <c r="A26" s="36" t="s">
        <v>9</v>
      </c>
      <c r="B26" s="37" t="str">
        <f>A4-1&amp;" to "&amp;A4&amp;" Adjustment Modifier.  Divide line 4 by line 5 ................................................................................................"</f>
        <v>2023 to 2024 Adjustment Modifier.  Divide line 4 by line 5 ................................................................................................</v>
      </c>
      <c r="C26" s="20"/>
      <c r="D26" s="14"/>
      <c r="E26" s="14"/>
      <c r="F26" s="14"/>
      <c r="G26" s="14"/>
      <c r="H26" s="14"/>
      <c r="I26" s="14"/>
      <c r="J26" s="14"/>
      <c r="K26" s="13" t="s">
        <v>9</v>
      </c>
      <c r="L26" s="88">
        <f>IF(L24=0,0,ROUND(L22/L24,4))</f>
        <v>0</v>
      </c>
    </row>
    <row r="27" spans="1:12" ht="9" customHeight="1">
      <c r="A27" s="6"/>
      <c r="B27" s="14"/>
      <c r="C27" s="14"/>
      <c r="D27" s="6"/>
      <c r="E27" s="11"/>
      <c r="F27" s="6"/>
      <c r="G27" s="6"/>
      <c r="H27" s="6"/>
      <c r="I27" s="6"/>
      <c r="J27" s="6"/>
      <c r="K27" s="6"/>
      <c r="L27" s="68"/>
    </row>
    <row r="28" spans="1:12" ht="15.75" customHeight="1">
      <c r="A28" s="40" t="str">
        <f>A4-2&amp;" to "&amp;A4&amp;" Adjustment Modifier"</f>
        <v>2022 to 2024 Adjustment Modifier</v>
      </c>
      <c r="B28" s="2"/>
      <c r="C28" s="2"/>
      <c r="D28" s="50"/>
      <c r="E28" s="50"/>
      <c r="F28" s="50"/>
      <c r="G28" s="50"/>
      <c r="H28" s="50"/>
      <c r="I28" s="50"/>
      <c r="J28" s="50"/>
      <c r="K28" s="21"/>
      <c r="L28" s="50"/>
    </row>
    <row r="29" spans="1:12" ht="18.75" customHeight="1">
      <c r="A29" s="36" t="s">
        <v>10</v>
      </c>
      <c r="B29" s="37" t="str">
        <f>A4-2&amp;" to "&amp;A4&amp;" Adjustment Modifier.  Multiply line 3 by line 6 ................................................................................................"</f>
        <v>2022 to 2024 Adjustment Modifier.  Multiply line 3 by line 6 ................................................................................................</v>
      </c>
      <c r="C29" s="5"/>
      <c r="D29" s="6"/>
      <c r="E29" s="6"/>
      <c r="F29" s="6"/>
      <c r="G29" s="6"/>
      <c r="H29" s="6"/>
      <c r="I29" s="6"/>
      <c r="J29" s="6"/>
      <c r="K29" s="21" t="s">
        <v>10</v>
      </c>
      <c r="L29" s="88" t="str">
        <f>IF(L19=0,"",ROUND(L26*L19,4))</f>
        <v/>
      </c>
    </row>
    <row r="30" spans="1:12" ht="24" customHeight="1" thickBot="1">
      <c r="A30" s="62"/>
      <c r="B30" s="62"/>
      <c r="C30" s="62"/>
      <c r="D30" s="91"/>
      <c r="E30" s="50"/>
      <c r="F30" s="50"/>
      <c r="G30" s="65" t="s">
        <v>44</v>
      </c>
      <c r="H30" s="92"/>
      <c r="I30" s="93"/>
      <c r="J30" s="94"/>
      <c r="K30" s="50"/>
      <c r="L30" s="95"/>
    </row>
    <row r="31" spans="1:12" s="25" customFormat="1" ht="13.5" customHeight="1" thickTop="1">
      <c r="A31" s="115"/>
      <c r="B31" s="116"/>
      <c r="C31" s="46"/>
      <c r="D31" s="115"/>
      <c r="E31" s="115"/>
      <c r="F31" s="46"/>
      <c r="G31" s="64" t="s">
        <v>1</v>
      </c>
      <c r="H31" s="64" t="s">
        <v>33</v>
      </c>
      <c r="I31" s="114" t="s">
        <v>32</v>
      </c>
      <c r="J31" s="114"/>
      <c r="K31" s="114" t="s">
        <v>31</v>
      </c>
      <c r="L31" s="114"/>
    </row>
    <row r="32" spans="1:12" ht="15" customHeight="1">
      <c r="A32" s="130" t="s">
        <v>36</v>
      </c>
      <c r="B32" s="130"/>
      <c r="C32" s="60" t="s">
        <v>35</v>
      </c>
      <c r="D32" s="130" t="s">
        <v>0</v>
      </c>
      <c r="E32" s="130"/>
      <c r="F32" s="60" t="s">
        <v>34</v>
      </c>
      <c r="G32" s="22" t="s">
        <v>27</v>
      </c>
      <c r="H32" s="22" t="s">
        <v>15</v>
      </c>
      <c r="I32" s="130" t="s">
        <v>37</v>
      </c>
      <c r="J32" s="131"/>
      <c r="K32" s="61" t="s">
        <v>15</v>
      </c>
      <c r="L32" s="61"/>
    </row>
    <row r="33" spans="1:12" ht="15.75" customHeight="1">
      <c r="A33" s="130" t="s">
        <v>11</v>
      </c>
      <c r="B33" s="130"/>
      <c r="C33" s="61" t="s">
        <v>2</v>
      </c>
      <c r="D33" s="61" t="s">
        <v>12</v>
      </c>
      <c r="E33" s="61"/>
      <c r="F33" s="60" t="s">
        <v>13</v>
      </c>
      <c r="G33" s="22" t="s">
        <v>14</v>
      </c>
      <c r="H33" s="22" t="s">
        <v>28</v>
      </c>
      <c r="I33" s="130" t="s">
        <v>46</v>
      </c>
      <c r="J33" s="131"/>
      <c r="K33" s="63" t="s">
        <v>41</v>
      </c>
      <c r="L33" s="61"/>
    </row>
    <row r="34" spans="1:12" ht="15.75" customHeight="1" thickBot="1">
      <c r="A34" s="130" t="s">
        <v>16</v>
      </c>
      <c r="B34" s="130"/>
      <c r="C34" s="61" t="s">
        <v>23</v>
      </c>
      <c r="D34" s="61" t="s">
        <v>17</v>
      </c>
      <c r="E34" s="61"/>
      <c r="F34" s="60" t="s">
        <v>18</v>
      </c>
      <c r="G34" s="22" t="s">
        <v>20</v>
      </c>
      <c r="H34" s="22" t="s">
        <v>29</v>
      </c>
      <c r="I34" s="130" t="s">
        <v>38</v>
      </c>
      <c r="J34" s="131"/>
      <c r="K34" s="125" t="s">
        <v>30</v>
      </c>
      <c r="L34" s="125"/>
    </row>
    <row r="35" spans="1:12" ht="20.100000000000001" customHeight="1" thickBot="1">
      <c r="A35" s="137">
        <f>A4-2</f>
        <v>2022</v>
      </c>
      <c r="B35" s="138"/>
      <c r="C35" s="27" t="str">
        <f>"4/"&amp;A4-2002&amp;" - 9/"&amp;A4-2002</f>
        <v>4/22 - 9/22</v>
      </c>
      <c r="D35" s="128"/>
      <c r="E35" s="129"/>
      <c r="F35" s="96"/>
      <c r="G35" s="97" t="str">
        <f>$L$29</f>
        <v/>
      </c>
      <c r="H35" s="98" t="str">
        <f>IF(F35=0,"",ROUND(F35*G35,0))</f>
        <v/>
      </c>
      <c r="I35" s="128"/>
      <c r="J35" s="129"/>
      <c r="K35" s="142">
        <f>IF(F35=0,0,ROUND(H35/I35,4))</f>
        <v>0</v>
      </c>
      <c r="L35" s="127"/>
    </row>
    <row r="36" spans="1:12" ht="20.100000000000001" customHeight="1" thickBot="1">
      <c r="A36" s="137">
        <f>A35</f>
        <v>2022</v>
      </c>
      <c r="B36" s="138"/>
      <c r="C36" s="27" t="str">
        <f>"10/"&amp;A4-2002&amp;" - 3/"&amp;A4-2001</f>
        <v>10/22 - 3/23</v>
      </c>
      <c r="D36" s="128"/>
      <c r="E36" s="129"/>
      <c r="F36" s="96"/>
      <c r="G36" s="97" t="str">
        <f>G35</f>
        <v/>
      </c>
      <c r="H36" s="99" t="str">
        <f>IF(F36=0,"",ROUND(F36*G36,0))</f>
        <v/>
      </c>
      <c r="I36" s="128"/>
      <c r="J36" s="129"/>
      <c r="K36" s="126">
        <f>IF(F36=0,0,ROUND(H36/I36,4))</f>
        <v>0</v>
      </c>
      <c r="L36" s="127"/>
    </row>
    <row r="37" spans="1:12" ht="20.100000000000001" customHeight="1" thickBot="1">
      <c r="A37" s="50"/>
      <c r="B37" s="62"/>
      <c r="C37" s="31" t="s">
        <v>39</v>
      </c>
      <c r="D37" s="121">
        <f>SUM(D35:D36)</f>
        <v>0</v>
      </c>
      <c r="E37" s="122"/>
      <c r="F37" s="50"/>
      <c r="G37" s="31" t="s">
        <v>39</v>
      </c>
      <c r="H37" s="100">
        <f>SUM(H35:H36)</f>
        <v>0</v>
      </c>
      <c r="I37" s="119">
        <f>SUM(I35:J36)</f>
        <v>0</v>
      </c>
      <c r="J37" s="120"/>
      <c r="K37" s="123">
        <f>IF(H37=0,0,ROUND(H37/I37,4))</f>
        <v>0</v>
      </c>
      <c r="L37" s="124"/>
    </row>
    <row r="38" spans="1:12" ht="5.25" customHeight="1" thickBot="1">
      <c r="A38" s="62"/>
      <c r="B38" s="62"/>
      <c r="C38" s="62"/>
      <c r="D38" s="50"/>
      <c r="E38" s="50"/>
      <c r="F38" s="50"/>
      <c r="G38" s="50"/>
      <c r="H38" s="92"/>
      <c r="I38" s="93"/>
      <c r="J38" s="94"/>
      <c r="K38" s="50"/>
      <c r="L38" s="95"/>
    </row>
    <row r="39" spans="1:12" ht="20.100000000000001" customHeight="1" thickBot="1">
      <c r="A39" s="137">
        <f>A35+1</f>
        <v>2023</v>
      </c>
      <c r="B39" s="138"/>
      <c r="C39" s="27" t="str">
        <f>"4/"&amp;$A$4-2001&amp;" - 9/"&amp;$A$4-2001</f>
        <v>4/23 - 9/23</v>
      </c>
      <c r="D39" s="128"/>
      <c r="E39" s="129"/>
      <c r="F39" s="96"/>
      <c r="G39" s="97">
        <f>$L$26</f>
        <v>0</v>
      </c>
      <c r="H39" s="99" t="str">
        <f>IF(F39=0,"",ROUND(F39*G39,0))</f>
        <v/>
      </c>
      <c r="I39" s="128"/>
      <c r="J39" s="129"/>
      <c r="K39" s="126">
        <f>IF(F39=0,0,ROUND(H39/I39,4))</f>
        <v>0</v>
      </c>
      <c r="L39" s="127"/>
    </row>
    <row r="40" spans="1:12" ht="20.100000000000001" customHeight="1" thickBot="1">
      <c r="A40" s="137">
        <f>A39</f>
        <v>2023</v>
      </c>
      <c r="B40" s="138"/>
      <c r="C40" s="27" t="str">
        <f>"10/"&amp;$A$4-2001&amp;" - 3/"&amp;$A$4-2000</f>
        <v>10/23 - 3/24</v>
      </c>
      <c r="D40" s="128"/>
      <c r="E40" s="129"/>
      <c r="F40" s="96"/>
      <c r="G40" s="97">
        <f>G39</f>
        <v>0</v>
      </c>
      <c r="H40" s="99" t="str">
        <f>IF(F40=0,"",ROUND(F40*G40,0))</f>
        <v/>
      </c>
      <c r="I40" s="128"/>
      <c r="J40" s="129"/>
      <c r="K40" s="126">
        <f>IF(F40=0,0,ROUND(H40/I40,4))</f>
        <v>0</v>
      </c>
      <c r="L40" s="127"/>
    </row>
    <row r="41" spans="1:12" ht="20.100000000000001" customHeight="1" thickBot="1">
      <c r="A41" s="50"/>
      <c r="B41" s="62"/>
      <c r="C41" s="31" t="s">
        <v>39</v>
      </c>
      <c r="D41" s="121">
        <f>SUM(D39:D40)</f>
        <v>0</v>
      </c>
      <c r="E41" s="122"/>
      <c r="F41" s="50"/>
      <c r="G41" s="31" t="s">
        <v>39</v>
      </c>
      <c r="H41" s="100">
        <f>SUM(H39:H40)</f>
        <v>0</v>
      </c>
      <c r="I41" s="119">
        <f>SUM(I39:J40)</f>
        <v>0</v>
      </c>
      <c r="J41" s="120"/>
      <c r="K41" s="123">
        <f>IF(H41=0,0,ROUND(H41/I41,4))</f>
        <v>0</v>
      </c>
      <c r="L41" s="124"/>
    </row>
    <row r="42" spans="1:12" ht="5.0999999999999996" customHeight="1" thickBot="1">
      <c r="A42" s="62"/>
      <c r="B42" s="62"/>
      <c r="C42" s="62"/>
      <c r="D42" s="101"/>
      <c r="E42" s="101"/>
      <c r="F42" s="50"/>
      <c r="G42" s="50"/>
      <c r="H42" s="102"/>
      <c r="I42" s="103"/>
      <c r="J42" s="103"/>
      <c r="K42" s="62"/>
      <c r="L42" s="62"/>
    </row>
    <row r="43" spans="1:12" ht="20.100000000000001" customHeight="1" thickBot="1">
      <c r="A43" s="50"/>
      <c r="B43" s="62"/>
      <c r="C43" s="32" t="s">
        <v>40</v>
      </c>
      <c r="D43" s="143">
        <f>D37+D41</f>
        <v>0</v>
      </c>
      <c r="E43" s="144"/>
      <c r="F43" s="50"/>
      <c r="G43" s="33" t="s">
        <v>40</v>
      </c>
      <c r="H43" s="100">
        <f>H37+H41</f>
        <v>0</v>
      </c>
      <c r="I43" s="119">
        <f>I37+I41</f>
        <v>0</v>
      </c>
      <c r="J43" s="120"/>
      <c r="K43" s="50"/>
      <c r="L43" s="38" t="str">
        <f>IF(K44&gt;0,"Use as L-4018 Ratio","")</f>
        <v/>
      </c>
    </row>
    <row r="44" spans="1:12" ht="21.75" customHeight="1" thickBot="1">
      <c r="A44" s="62"/>
      <c r="B44" s="62"/>
      <c r="C44" s="62"/>
      <c r="D44" s="50"/>
      <c r="E44" s="50"/>
      <c r="F44" s="50"/>
      <c r="G44" s="50"/>
      <c r="H44" s="92"/>
      <c r="I44" s="93"/>
      <c r="J44" s="94" t="s">
        <v>47</v>
      </c>
      <c r="K44" s="104"/>
      <c r="L44" s="105">
        <f>ROUND((K37+K41)/2,4)</f>
        <v>0</v>
      </c>
    </row>
    <row r="45" spans="1:12" ht="20.25" customHeight="1">
      <c r="A45" s="106" t="s">
        <v>49</v>
      </c>
      <c r="B45" s="62"/>
      <c r="C45" s="62"/>
      <c r="D45" s="50"/>
      <c r="E45" s="50"/>
      <c r="F45" s="50"/>
      <c r="G45" s="50"/>
      <c r="H45" s="92"/>
      <c r="I45" s="93"/>
      <c r="J45" s="94"/>
      <c r="K45" s="50"/>
      <c r="L45" s="95"/>
    </row>
    <row r="46" spans="1:12" ht="15" customHeight="1">
      <c r="A46" s="50"/>
      <c r="B46" s="35" t="str">
        <f>"For sales from April "&amp;$A$4-2&amp;" through March "&amp;$A$4-1&amp;", divide the 12 month total 'Adjusted Assessed Value'"</f>
        <v>For sales from April 2022 through March 2023, divide the 12 month total 'Adjusted Assessed Value'</v>
      </c>
      <c r="C46" s="50"/>
      <c r="D46" s="62"/>
      <c r="E46" s="62"/>
      <c r="F46" s="62"/>
      <c r="G46" s="62"/>
      <c r="H46" s="107"/>
      <c r="I46" s="108"/>
      <c r="J46" s="50"/>
      <c r="K46" s="50"/>
      <c r="L46" s="50"/>
    </row>
    <row r="47" spans="1:12" ht="15.75" customHeight="1">
      <c r="A47" s="35"/>
      <c r="B47" s="35" t="s">
        <v>59</v>
      </c>
      <c r="C47" s="50"/>
      <c r="D47" s="50"/>
      <c r="E47" s="50"/>
      <c r="F47" s="50"/>
      <c r="G47" s="50"/>
      <c r="H47" s="50"/>
      <c r="I47" s="50"/>
      <c r="J47" s="94"/>
      <c r="K47" s="50"/>
      <c r="L47" s="95"/>
    </row>
    <row r="48" spans="1:12" ht="15.6">
      <c r="A48" s="35"/>
      <c r="B48" s="41" t="str">
        <f>"April "&amp;$A$4-1&amp;" through March "&amp;A4&amp;". Finally, sum the two 'Adjusted % Ratios and divide the result by 2 to get the"</f>
        <v>April 2023 through March 2024. Finally, sum the two 'Adjusted % Ratios and divide the result by 2 to get the</v>
      </c>
      <c r="C48" s="50"/>
      <c r="D48" s="50"/>
      <c r="E48" s="50"/>
      <c r="F48" s="50"/>
      <c r="G48" s="50"/>
      <c r="H48" s="50"/>
      <c r="I48" s="50"/>
      <c r="J48" s="94"/>
      <c r="K48" s="50"/>
      <c r="L48" s="95"/>
    </row>
    <row r="49" spans="1:12" ht="15.6">
      <c r="A49" s="41"/>
      <c r="B49" s="42" t="s">
        <v>61</v>
      </c>
      <c r="C49" s="50"/>
      <c r="D49" s="50"/>
      <c r="E49" s="50"/>
      <c r="F49" s="50"/>
      <c r="G49" s="50"/>
      <c r="H49" s="50"/>
      <c r="I49" s="50"/>
      <c r="J49" s="94"/>
      <c r="K49" s="50"/>
      <c r="L49" s="95"/>
    </row>
    <row r="50" spans="1:12" ht="15.6">
      <c r="A50" s="109"/>
      <c r="B50" s="41"/>
      <c r="C50" s="50"/>
      <c r="D50" s="50"/>
      <c r="E50" s="50"/>
      <c r="F50" s="50"/>
      <c r="G50" s="50"/>
      <c r="H50" s="50"/>
      <c r="I50" s="50"/>
      <c r="J50" s="94"/>
      <c r="K50" s="50"/>
      <c r="L50" s="95"/>
    </row>
    <row r="51" spans="1:12" ht="23.25" customHeight="1" thickBot="1">
      <c r="A51" s="62"/>
      <c r="B51" s="62"/>
      <c r="C51" s="91"/>
      <c r="D51" s="91"/>
      <c r="E51" s="50"/>
      <c r="F51" s="91"/>
      <c r="G51" s="65" t="s">
        <v>45</v>
      </c>
      <c r="H51" s="92"/>
      <c r="I51" s="93"/>
      <c r="J51" s="94"/>
      <c r="K51" s="50"/>
      <c r="L51" s="67" t="s">
        <v>43</v>
      </c>
    </row>
    <row r="52" spans="1:12" s="25" customFormat="1" ht="13.5" customHeight="1" thickTop="1">
      <c r="A52" s="115"/>
      <c r="B52" s="116"/>
      <c r="C52" s="46"/>
      <c r="D52" s="115"/>
      <c r="E52" s="115"/>
      <c r="F52" s="46"/>
      <c r="G52" s="46" t="s">
        <v>1</v>
      </c>
      <c r="H52" s="46" t="s">
        <v>33</v>
      </c>
      <c r="I52" s="115" t="s">
        <v>32</v>
      </c>
      <c r="J52" s="116"/>
      <c r="K52" s="115" t="s">
        <v>31</v>
      </c>
      <c r="L52" s="115"/>
    </row>
    <row r="53" spans="1:12" ht="15" customHeight="1">
      <c r="A53" s="132" t="s">
        <v>36</v>
      </c>
      <c r="B53" s="131"/>
      <c r="C53" s="48" t="s">
        <v>35</v>
      </c>
      <c r="D53" s="132" t="s">
        <v>0</v>
      </c>
      <c r="E53" s="132"/>
      <c r="F53" s="48" t="s">
        <v>34</v>
      </c>
      <c r="G53" s="61" t="s">
        <v>27</v>
      </c>
      <c r="H53" s="61" t="s">
        <v>15</v>
      </c>
      <c r="I53" s="130" t="s">
        <v>37</v>
      </c>
      <c r="J53" s="131"/>
      <c r="K53" s="61" t="s">
        <v>15</v>
      </c>
      <c r="L53" s="61"/>
    </row>
    <row r="54" spans="1:12" ht="15.75" customHeight="1">
      <c r="A54" s="139" t="s">
        <v>11</v>
      </c>
      <c r="B54" s="131"/>
      <c r="C54" s="22" t="s">
        <v>2</v>
      </c>
      <c r="D54" s="22" t="s">
        <v>12</v>
      </c>
      <c r="E54" s="62"/>
      <c r="F54" s="60" t="s">
        <v>13</v>
      </c>
      <c r="G54" s="61" t="s">
        <v>14</v>
      </c>
      <c r="H54" s="61" t="s">
        <v>28</v>
      </c>
      <c r="I54" s="130" t="s">
        <v>38</v>
      </c>
      <c r="J54" s="131"/>
      <c r="K54" s="63" t="s">
        <v>26</v>
      </c>
      <c r="L54" s="61"/>
    </row>
    <row r="55" spans="1:12" ht="15.75" customHeight="1" thickBot="1">
      <c r="A55" s="139" t="s">
        <v>16</v>
      </c>
      <c r="B55" s="131"/>
      <c r="C55" s="22" t="s">
        <v>23</v>
      </c>
      <c r="D55" s="22" t="s">
        <v>17</v>
      </c>
      <c r="E55" s="62"/>
      <c r="F55" s="60" t="s">
        <v>18</v>
      </c>
      <c r="G55" s="61" t="s">
        <v>20</v>
      </c>
      <c r="H55" s="61" t="s">
        <v>29</v>
      </c>
      <c r="I55" s="117" t="s">
        <v>19</v>
      </c>
      <c r="J55" s="118"/>
      <c r="K55" s="125" t="s">
        <v>30</v>
      </c>
      <c r="L55" s="125"/>
    </row>
    <row r="56" spans="1:12" ht="20.100000000000001" customHeight="1" thickBot="1">
      <c r="A56" s="137">
        <f>A40</f>
        <v>2023</v>
      </c>
      <c r="B56" s="138"/>
      <c r="C56" s="27" t="str">
        <f>C40</f>
        <v>10/23 - 3/24</v>
      </c>
      <c r="D56" s="121">
        <f>D40</f>
        <v>0</v>
      </c>
      <c r="E56" s="122"/>
      <c r="F56" s="110">
        <f>F40</f>
        <v>0</v>
      </c>
      <c r="G56" s="97">
        <f>G40</f>
        <v>0</v>
      </c>
      <c r="H56" s="99" t="str">
        <f>IF(F56=0,"",ROUND(F56*G56,0))</f>
        <v/>
      </c>
      <c r="I56" s="133">
        <f>I40</f>
        <v>0</v>
      </c>
      <c r="J56" s="134"/>
      <c r="K56" s="126">
        <f>IF(F56=0,0,ROUND(H56/I56,4))</f>
        <v>0</v>
      </c>
      <c r="L56" s="127"/>
    </row>
    <row r="57" spans="1:12" ht="20.100000000000001" customHeight="1" thickBot="1">
      <c r="A57" s="137">
        <f>A56+1</f>
        <v>2024</v>
      </c>
      <c r="B57" s="138"/>
      <c r="C57" s="27" t="str">
        <f>"4/"&amp;$A$4-2000&amp;" - 9/"&amp;$A$4-2000</f>
        <v>4/24 - 9/24</v>
      </c>
      <c r="D57" s="121"/>
      <c r="E57" s="122"/>
      <c r="F57" s="110"/>
      <c r="G57" s="97">
        <v>1</v>
      </c>
      <c r="H57" s="99" t="str">
        <f>IF(F57=0,"",ROUND(F57*G57,0))</f>
        <v/>
      </c>
      <c r="I57" s="133"/>
      <c r="J57" s="134"/>
      <c r="K57" s="126">
        <f>IF(F57=0,0,ROUND(H57/I57,4))</f>
        <v>0</v>
      </c>
      <c r="L57" s="127"/>
    </row>
    <row r="58" spans="1:12" ht="5.0999999999999996" customHeight="1" thickBot="1">
      <c r="A58" s="62"/>
      <c r="B58" s="62"/>
      <c r="C58" s="62"/>
      <c r="D58" s="101"/>
      <c r="E58" s="101"/>
      <c r="F58" s="111"/>
      <c r="G58" s="50"/>
      <c r="H58" s="50"/>
      <c r="I58" s="103"/>
      <c r="J58" s="103"/>
      <c r="K58" s="62"/>
      <c r="L58" s="62"/>
    </row>
    <row r="59" spans="1:12" ht="20.100000000000001" customHeight="1" thickBot="1">
      <c r="A59" s="50"/>
      <c r="B59" s="62"/>
      <c r="C59" s="33" t="s">
        <v>39</v>
      </c>
      <c r="D59" s="121">
        <f>SUM(D56:D57)</f>
        <v>0</v>
      </c>
      <c r="E59" s="122"/>
      <c r="F59" s="102"/>
      <c r="G59" s="33" t="s">
        <v>39</v>
      </c>
      <c r="H59" s="100">
        <f>SUM(H56:H57)</f>
        <v>0</v>
      </c>
      <c r="I59" s="119">
        <f>SUM(I56:J57)</f>
        <v>0</v>
      </c>
      <c r="J59" s="120"/>
      <c r="K59" s="50"/>
      <c r="L59" s="38" t="str">
        <f>IF(K60&gt;0,"Use as L-4018 Ratio","")</f>
        <v/>
      </c>
    </row>
    <row r="60" spans="1:12" ht="20.25" customHeight="1" thickBot="1">
      <c r="A60" s="62"/>
      <c r="B60" s="62"/>
      <c r="C60" s="62"/>
      <c r="D60" s="50"/>
      <c r="E60" s="50"/>
      <c r="F60" s="50"/>
      <c r="G60" s="50"/>
      <c r="H60" s="92"/>
      <c r="I60" s="93"/>
      <c r="J60" s="94" t="s">
        <v>48</v>
      </c>
      <c r="K60" s="104"/>
      <c r="L60" s="112" t="str">
        <f>IF(I59=0,"",ROUND(H59/I59,4))</f>
        <v/>
      </c>
    </row>
    <row r="61" spans="1:12" ht="18" customHeight="1">
      <c r="A61" s="34" t="s">
        <v>50</v>
      </c>
      <c r="B61" s="14"/>
      <c r="C61" s="14"/>
      <c r="D61" s="6"/>
      <c r="E61" s="11"/>
      <c r="F61" s="6"/>
      <c r="G61" s="6"/>
      <c r="H61" s="6"/>
      <c r="I61" s="6"/>
      <c r="J61" s="6"/>
      <c r="K61" s="6"/>
      <c r="L61" s="68"/>
    </row>
    <row r="62" spans="1:12" ht="15" customHeight="1">
      <c r="A62" s="50"/>
      <c r="B62" s="35" t="str">
        <f>"For sales from October "&amp;A4-1&amp;" through September "&amp;A4&amp;", divide the 12 month total 'Adjusted Assessed Value'"</f>
        <v>For sales from October 2023 through September 2024, divide the 12 month total 'Adjusted Assessed Value'</v>
      </c>
      <c r="C62" s="50"/>
      <c r="D62" s="62"/>
      <c r="E62" s="62"/>
      <c r="F62" s="62"/>
      <c r="G62" s="62"/>
      <c r="H62" s="107"/>
      <c r="I62" s="108"/>
      <c r="J62" s="50"/>
      <c r="K62" s="50"/>
      <c r="L62" s="50"/>
    </row>
    <row r="63" spans="1:12" ht="15.75" customHeight="1">
      <c r="A63" s="35"/>
      <c r="B63" s="35" t="s">
        <v>42</v>
      </c>
      <c r="C63" s="50"/>
      <c r="D63" s="50"/>
      <c r="E63" s="50"/>
      <c r="F63" s="50"/>
      <c r="G63" s="50"/>
      <c r="H63" s="50"/>
      <c r="I63" s="50"/>
      <c r="J63" s="94"/>
      <c r="K63" s="50"/>
      <c r="L63" s="95"/>
    </row>
    <row r="64" spans="1:12" ht="15.6">
      <c r="A64" s="41"/>
      <c r="B64" s="41" t="s">
        <v>60</v>
      </c>
      <c r="C64" s="50"/>
      <c r="D64" s="50"/>
      <c r="E64" s="50"/>
      <c r="F64" s="50"/>
      <c r="G64" s="50"/>
      <c r="H64" s="50"/>
      <c r="I64" s="50"/>
      <c r="J64" s="94"/>
      <c r="K64" s="50"/>
      <c r="L64" s="95"/>
    </row>
    <row r="65" spans="1:12" ht="9" customHeight="1">
      <c r="A65" s="6"/>
      <c r="B65" s="14"/>
      <c r="C65" s="14"/>
      <c r="D65" s="6"/>
      <c r="E65" s="11"/>
      <c r="F65" s="6"/>
      <c r="G65" s="6"/>
      <c r="H65" s="6"/>
      <c r="I65" s="6"/>
      <c r="J65" s="6"/>
      <c r="K65" s="6"/>
      <c r="L65" s="68"/>
    </row>
    <row r="66" spans="1:12" ht="21" customHeight="1">
      <c r="A66" s="113"/>
      <c r="B66" s="59">
        <f>A56-1</f>
        <v>2022</v>
      </c>
      <c r="C66" s="26" t="s">
        <v>22</v>
      </c>
      <c r="D66" s="50"/>
      <c r="E66" s="62"/>
      <c r="F66" s="62"/>
      <c r="G66" s="62"/>
      <c r="H66" s="62"/>
      <c r="I66" s="62"/>
      <c r="J66" s="62"/>
      <c r="K66" s="62"/>
      <c r="L66" s="62"/>
    </row>
    <row r="67" spans="1:12" ht="15" customHeight="1">
      <c r="A67" s="50"/>
      <c r="B67" s="62"/>
      <c r="C67" s="43" t="str">
        <f>"the last nine months of "&amp;A4-2&amp;" and those transacted in the first three months of "&amp;A4-1&amp;"."</f>
        <v>the last nine months of 2022 and those transacted in the first three months of 2023.</v>
      </c>
      <c r="D67" s="50"/>
      <c r="E67" s="62"/>
      <c r="F67" s="62"/>
      <c r="G67" s="62"/>
      <c r="H67" s="62"/>
      <c r="I67" s="62"/>
      <c r="J67" s="62"/>
      <c r="K67" s="62"/>
      <c r="L67" s="62"/>
    </row>
    <row r="68" spans="1:12" ht="9" customHeight="1">
      <c r="A68" s="6"/>
      <c r="B68" s="14"/>
      <c r="C68" s="14"/>
      <c r="D68" s="6"/>
      <c r="E68" s="11"/>
      <c r="F68" s="6"/>
      <c r="G68" s="6"/>
      <c r="H68" s="6"/>
      <c r="I68" s="6"/>
      <c r="J68" s="6"/>
      <c r="K68" s="6"/>
      <c r="L68" s="68"/>
    </row>
    <row r="69" spans="1:12" ht="18.75" customHeight="1">
      <c r="A69" s="113"/>
      <c r="B69" s="59">
        <f>B66+1</f>
        <v>2023</v>
      </c>
      <c r="C69" s="26" t="s">
        <v>22</v>
      </c>
      <c r="D69" s="50"/>
      <c r="E69" s="62"/>
      <c r="F69" s="62"/>
      <c r="G69" s="62"/>
      <c r="H69" s="62"/>
      <c r="I69" s="62"/>
      <c r="J69" s="62"/>
      <c r="K69" s="62"/>
      <c r="L69" s="62"/>
    </row>
    <row r="70" spans="1:12" ht="15" customHeight="1">
      <c r="A70" s="50"/>
      <c r="B70" s="62"/>
      <c r="C70" s="26" t="str">
        <f>"the last nine months of "&amp;A4-1&amp;" and those transacted in the first three months of "&amp;A4&amp;"."</f>
        <v>the last nine months of 2023 and those transacted in the first three months of 2024.</v>
      </c>
      <c r="D70" s="62"/>
      <c r="E70" s="62"/>
      <c r="F70" s="62"/>
      <c r="G70" s="62"/>
      <c r="H70" s="62"/>
      <c r="I70" s="62"/>
      <c r="J70" s="62"/>
      <c r="K70" s="62"/>
      <c r="L70" s="62"/>
    </row>
    <row r="71" spans="1:12" ht="9" customHeight="1">
      <c r="A71" s="6"/>
      <c r="B71" s="14"/>
      <c r="C71" s="14"/>
      <c r="D71" s="6"/>
      <c r="E71" s="11"/>
      <c r="F71" s="6"/>
      <c r="G71" s="6"/>
      <c r="H71" s="6"/>
      <c r="I71" s="6"/>
      <c r="J71" s="6"/>
      <c r="K71" s="6"/>
      <c r="L71" s="68"/>
    </row>
    <row r="72" spans="1:12" ht="18.75" customHeight="1">
      <c r="A72" s="50"/>
      <c r="B72" s="59">
        <f>B69+1</f>
        <v>2024</v>
      </c>
      <c r="C72" s="26" t="s">
        <v>22</v>
      </c>
      <c r="D72" s="50"/>
      <c r="E72" s="50"/>
      <c r="F72" s="50"/>
      <c r="G72" s="50"/>
      <c r="H72" s="50"/>
      <c r="I72" s="50"/>
      <c r="J72" s="50"/>
      <c r="K72" s="50"/>
      <c r="L72" s="50"/>
    </row>
    <row r="73" spans="1:12" ht="15.6">
      <c r="A73" s="50"/>
      <c r="B73" s="51"/>
      <c r="C73" s="26" t="str">
        <f>"April through September of "&amp;A4&amp;"."</f>
        <v>April through September of 2024.</v>
      </c>
      <c r="D73" s="50"/>
      <c r="E73" s="50"/>
      <c r="F73" s="50"/>
      <c r="G73" s="50"/>
      <c r="H73" s="50"/>
      <c r="I73" s="50"/>
      <c r="J73" s="50"/>
      <c r="K73" s="50"/>
      <c r="L73" s="50"/>
    </row>
  </sheetData>
  <mergeCells count="62">
    <mergeCell ref="K57:L57"/>
    <mergeCell ref="K40:L40"/>
    <mergeCell ref="I53:J53"/>
    <mergeCell ref="D40:E40"/>
    <mergeCell ref="D41:E41"/>
    <mergeCell ref="D43:E43"/>
    <mergeCell ref="K52:L52"/>
    <mergeCell ref="K56:L56"/>
    <mergeCell ref="M4:T4"/>
    <mergeCell ref="A4:B4"/>
    <mergeCell ref="D35:E35"/>
    <mergeCell ref="D36:E36"/>
    <mergeCell ref="D39:E39"/>
    <mergeCell ref="K39:L39"/>
    <mergeCell ref="I39:J39"/>
    <mergeCell ref="I33:J33"/>
    <mergeCell ref="I34:J34"/>
    <mergeCell ref="K35:L35"/>
    <mergeCell ref="A33:B33"/>
    <mergeCell ref="A36:B36"/>
    <mergeCell ref="I36:J36"/>
    <mergeCell ref="A32:B32"/>
    <mergeCell ref="A34:B34"/>
    <mergeCell ref="H10:L10"/>
    <mergeCell ref="A31:B31"/>
    <mergeCell ref="C10:F10"/>
    <mergeCell ref="D59:E59"/>
    <mergeCell ref="D56:E56"/>
    <mergeCell ref="D57:E57"/>
    <mergeCell ref="A39:B39"/>
    <mergeCell ref="A40:B40"/>
    <mergeCell ref="A54:B54"/>
    <mergeCell ref="A53:B53"/>
    <mergeCell ref="A35:B35"/>
    <mergeCell ref="A57:B57"/>
    <mergeCell ref="A52:B52"/>
    <mergeCell ref="A55:B55"/>
    <mergeCell ref="A56:B56"/>
    <mergeCell ref="I59:J59"/>
    <mergeCell ref="D32:E32"/>
    <mergeCell ref="I56:J56"/>
    <mergeCell ref="D31:E31"/>
    <mergeCell ref="I35:J35"/>
    <mergeCell ref="I31:J31"/>
    <mergeCell ref="I32:J32"/>
    <mergeCell ref="I57:J57"/>
    <mergeCell ref="K31:L31"/>
    <mergeCell ref="I52:J52"/>
    <mergeCell ref="I55:J55"/>
    <mergeCell ref="I37:J37"/>
    <mergeCell ref="D37:E37"/>
    <mergeCell ref="K37:L37"/>
    <mergeCell ref="K34:L34"/>
    <mergeCell ref="I41:J41"/>
    <mergeCell ref="K41:L41"/>
    <mergeCell ref="K36:L36"/>
    <mergeCell ref="I43:J43"/>
    <mergeCell ref="I40:J40"/>
    <mergeCell ref="I54:J54"/>
    <mergeCell ref="D53:E53"/>
    <mergeCell ref="D52:E52"/>
    <mergeCell ref="K55:L55"/>
  </mergeCells>
  <phoneticPr fontId="0" type="noConversion"/>
  <printOptions horizontalCentered="1" gridLinesSet="0"/>
  <pageMargins left="0" right="0" top="0" bottom="0" header="0.25" footer="0.25"/>
  <pageSetup scale="62" orientation="portrait" r:id="rId1"/>
  <headerFooter>
    <oddFooter>&amp;R
&amp;D</oddFoot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8"/>
  <sheetViews>
    <sheetView zoomScaleNormal="100" workbookViewId="0">
      <selection activeCell="A21" sqref="A21"/>
    </sheetView>
  </sheetViews>
  <sheetFormatPr defaultRowHeight="13.8"/>
  <cols>
    <col min="1" max="1" width="94.09765625" customWidth="1"/>
  </cols>
  <sheetData>
    <row r="1" spans="1:1" ht="15.6">
      <c r="A1" s="49" t="s">
        <v>51</v>
      </c>
    </row>
    <row r="2" spans="1:1" ht="15.6">
      <c r="A2" s="49"/>
    </row>
    <row r="3" spans="1:1" ht="15">
      <c r="A3" s="56" t="s">
        <v>67</v>
      </c>
    </row>
    <row r="4" spans="1:1" ht="15">
      <c r="A4" s="57" t="s">
        <v>70</v>
      </c>
    </row>
    <row r="5" spans="1:1" ht="15">
      <c r="A5" s="50" t="s">
        <v>69</v>
      </c>
    </row>
    <row r="6" spans="1:1" ht="15">
      <c r="A6" s="50" t="s">
        <v>68</v>
      </c>
    </row>
    <row r="7" spans="1:1" ht="15">
      <c r="A7" s="56"/>
    </row>
    <row r="8" spans="1:1" ht="15">
      <c r="A8" s="51" t="s">
        <v>52</v>
      </c>
    </row>
    <row r="9" spans="1:1" ht="15">
      <c r="A9" s="50" t="s">
        <v>53</v>
      </c>
    </row>
    <row r="10" spans="1:1" ht="15">
      <c r="A10" s="51" t="s">
        <v>54</v>
      </c>
    </row>
    <row r="11" spans="1:1" ht="15">
      <c r="A11" s="50" t="s">
        <v>55</v>
      </c>
    </row>
    <row r="12" spans="1:1" ht="15">
      <c r="A12" s="51" t="s">
        <v>56</v>
      </c>
    </row>
    <row r="13" spans="1:1" ht="15">
      <c r="A13" s="50" t="s">
        <v>57</v>
      </c>
    </row>
    <row r="14" spans="1:1" ht="15">
      <c r="A14" s="51" t="s">
        <v>58</v>
      </c>
    </row>
    <row r="15" spans="1:1" ht="15">
      <c r="A15" s="50"/>
    </row>
    <row r="16" spans="1:1" ht="30">
      <c r="A16" s="52" t="s">
        <v>62</v>
      </c>
    </row>
    <row r="17" spans="1:1" ht="15">
      <c r="A17" s="50"/>
    </row>
    <row r="18" spans="1:1" ht="30">
      <c r="A18" s="58" t="s">
        <v>63</v>
      </c>
    </row>
    <row r="19" spans="1:1" ht="15">
      <c r="A19" s="50"/>
    </row>
    <row r="20" spans="1:1" ht="50.4" customHeight="1">
      <c r="A20" s="53" t="s">
        <v>71</v>
      </c>
    </row>
    <row r="21" spans="1:1" ht="15">
      <c r="A21" s="50"/>
    </row>
    <row r="22" spans="1:1" ht="15.6">
      <c r="A22" s="54"/>
    </row>
    <row r="23" spans="1:1" ht="15.6">
      <c r="A23" s="54"/>
    </row>
    <row r="24" spans="1:1" ht="15.6">
      <c r="A24" s="54"/>
    </row>
    <row r="25" spans="1:1" ht="15">
      <c r="A25" s="50"/>
    </row>
    <row r="26" spans="1:1" ht="15">
      <c r="A26" s="50"/>
    </row>
    <row r="27" spans="1:1" ht="15">
      <c r="A27" s="50"/>
    </row>
    <row r="28" spans="1:1" ht="15.6">
      <c r="A28" s="55"/>
    </row>
  </sheetData>
  <pageMargins left="0.7" right="0.7" top="0.75" bottom="0.75" header="0.3" footer="0.3"/>
  <pageSetup scale="81" orientation="portrait" verticalDpi="1200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Form 2793 (4017)</vt:lpstr>
      <vt:lpstr>Instructions</vt:lpstr>
      <vt:lpstr>'Form 2793 (4017)'!Print_Area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MCEVERS</dc:creator>
  <cp:lastModifiedBy>Holland, Daniel (TREASURY)</cp:lastModifiedBy>
  <cp:lastPrinted>2022-06-14T15:35:29Z</cp:lastPrinted>
  <dcterms:created xsi:type="dcterms:W3CDTF">1999-05-05T19:55:02Z</dcterms:created>
  <dcterms:modified xsi:type="dcterms:W3CDTF">2024-09-16T19:14:45Z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2021-08-06T15:01:35Z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a7bdd05b-eee2-4047-88ac-6fa315e8afd7</vt:lpwstr>
  </property>
  <property fmtid="{D5CDD505-2E9C-101B-9397-08002B2CF9AE}" pid="8" name="MSIP_Label_3a2fed65-62e7-46ea-af74-187e0c17143a_ContentBits">
    <vt:lpwstr>0</vt:lpwstr>
  </property>
</Properties>
</file>